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123f46a8e42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isez-moi" sheetId="1" r:id="Rd7c5c2d539c54021"/>
    <x:sheet xmlns:r="http://schemas.openxmlformats.org/officeDocument/2006/relationships" name="Sommaire" sheetId="2" r:id="R332547d0967a42a4"/>
    <x:sheet xmlns:r="http://schemas.openxmlformats.org/officeDocument/2006/relationships" name="Paramètres" sheetId="3" r:id="R17fd652b31804b3f"/>
    <x:sheet xmlns:r="http://schemas.openxmlformats.org/officeDocument/2006/relationships" name="Bordereau" sheetId="4" r:id="R6d1596ac5eb34dfd"/>
    <x:sheet xmlns:r="http://schemas.openxmlformats.org/officeDocument/2006/relationships" name="Conformité" sheetId="5" r:id="R0edc2f26dc52439f"/>
    <x:sheet xmlns:r="http://schemas.openxmlformats.org/officeDocument/2006/relationships" name="Débalancement" sheetId="6" r:id="R8cdfdbf895f94bdd"/>
    <x:sheet xmlns:r="http://schemas.openxmlformats.org/officeDocument/2006/relationships" name="Sensibilité" sheetId="7" r:id="Rfe4accd19ecf4096"/>
  </x:sheets>
</x:workbook>
</file>

<file path=xl/sharedStrings.xml><?xml version="1.0" encoding="utf-8"?>
<x:sst xmlns:x="http://schemas.openxmlformats.org/spreadsheetml/2006/main">
  <x:si>
    <x:t xml:space="preserve">Outil d'analyse des soumissions — AO TP-2026-14</x:t>
  </x:si>
  <x:si>
    <x:t xml:space="preserve">Démonstration Cosmologix · Municipalité de Val-Boréal (fictive) · données fictives · 2026-10-21</x:t>
  </x:si>
  <x:si>
    <x:t xml:space="preserve">Objet</x:t>
  </x:si>
  <x:si>
    <x:t xml:space="preserve">Ordre de travail</x:t>
  </x:si>
  <x:si>
    <x:t xml:space="preserve">1. Paramètres  2. Bordereau (prix unitaires et montants inscrits)  3. Conformité  4. Sommaire (résultat)  5. Débalancement et Sensibilité (pilotage du contrat).</x:t>
  </x:si>
  <x:si>
    <x:t xml:space="preserve">Cellules à saisir</x:t>
  </x:si>
  <x:si>
    <x:t xml:space="preserve">Règle de correction</x:t>
  </x:si>
  <x:si>
    <x:t xml:space="preserve">Le devis prévoit que le prix unitaire prévaut : le total recalculé (quantité × prix unitaire) remplace le montant inscrit lorsqu'ils diffèrent.</x:t>
  </x:si>
  <x:si>
    <x:t xml:space="preserve">Conformité</x:t>
  </x:si>
  <x:si>
    <x:t xml:space="preserve">Taxes</x:t>
  </x:si>
  <x:si>
    <x:t xml:space="preserve">TPS 5 % et TVQ 9,975 %. Coût net : la municipalité récupère 100 % de la TPS et 50 % de la TVQ (paramètres modifiables).</x:t>
  </x:si>
  <x:si>
    <x:t xml:space="preserve">Limites</x:t>
  </x:si>
  <x:si>
    <x:t xml:space="preserve">Outil d'aide à l'analyse. La qualification des irrégularités et l'adjudication relèvent du greffe, des professionnels habilités et du conseil.</x:t>
  </x:si>
  <x:si>
    <x:t xml:space="preserve">Préparé par</x:t>
  </x:si>
  <x:si>
    <x:t xml:space="preserve">Dominic Leclerc, fondateur, Cosmologix inc. · 2026-10-21</x:t>
  </x:si>
  <x:si>
    <x:t xml:space="preserve">Légende</x:t>
  </x:si>
  <x:si>
    <x:t xml:space="preserve">Saisie</x:t>
  </x:si>
  <x:si>
    <x:t xml:space="preserve">Code</x:t>
  </x:si>
  <x:si>
    <x:t xml:space="preserve">Soumissionnaire</x:t>
  </x:si>
  <x:si>
    <x:t xml:space="preserve">Montant inscrit</x:t>
  </x:si>
  <x:si>
    <x:t xml:space="preserve">Prix corrigé</x:t>
  </x:si>
  <x:si>
    <x:t xml:space="preserve">Correction</x:t>
  </x:si>
  <x:si>
    <x:t xml:space="preserve">Écart à l'estimation</x:t>
  </x:si>
  <x:si>
    <x:t xml:space="preserve">Écart au plus bas conforme</x:t>
  </x:si>
  <x:si>
    <x:t xml:space="preserve">Rang (conformes)</x:t>
  </x:si>
  <x:si>
    <x:t xml:space="preserve">Aux. : prix conformes</x:t>
  </x:si>
  <x:si>
    <x:t xml:space="preserve">A</x:t>
  </x:si>
  <x:si>
    <x:t xml:space="preserve">Pavages Altitude inc.</x:t>
  </x:si>
  <x:si>
    <x:t xml:space="preserve">B</x:t>
  </x:si>
  <x:si>
    <x:t xml:space="preserve">Construction Laurentia ltée</x:t>
  </x:si>
  <x:si>
    <x:t xml:space="preserve">C</x:t>
  </x:si>
  <x:si>
    <x:t xml:space="preserve">Excavation Brûlé &amp; Fils inc.</x:t>
  </x:si>
  <x:si>
    <x:t xml:space="preserve">D</x:t>
  </x:si>
  <x:si>
    <x:t xml:space="preserve">Groupe Routier Nordet inc.</x:t>
  </x:si>
  <x:si>
    <x:t xml:space="preserve">E</x:t>
  </x:si>
  <x:si>
    <x:t xml:space="preserve">Asphalte Rive-Nord inc.</x:t>
  </x:si>
  <x:si>
    <x:t xml:space="preserve">TPS</x:t>
  </x:si>
  <x:si>
    <x:t xml:space="preserve">TVQ</x:t>
  </x:si>
  <x:si>
    <x:t xml:space="preserve">Coût net estimé pour la municipalité</x:t>
  </x:si>
  <x:si>
    <x:t xml:space="preserve">Estimation avant taxes</x:t>
  </x:si>
  <x:si>
    <x:t xml:space="preserve">Revue de l'estimation requise?</x:t>
  </x:si>
  <x:si>
    <x:t xml:space="preserve">Paramètres</x:t>
  </x:si>
  <x:si>
    <x:t xml:space="preserve">Valeurs utilisées par toutes les feuilles</x:t>
  </x:si>
  <x:si>
    <x:t xml:space="preserve">Municipalité</x:t>
  </x:si>
  <x:si>
    <x:t xml:space="preserve">Municipalité de Val-Boréal (fictive)</x:t>
  </x:si>
  <x:si>
    <x:t xml:space="preserve">Numéro d'appel d'offres</x:t>
  </x:si>
  <x:si>
    <x:t xml:space="preserve">TP-2026-14</x:t>
  </x:si>
  <x:si>
    <x:t xml:space="preserve">Projet</x:t>
  </x:si>
  <x:si>
    <x:t xml:space="preserve">Réfection de la chaussée — rue des Pins et chemin du Ruisseau</x:t>
  </x:si>
  <x:si>
    <x:t xml:space="preserve">Ouverture des soumissions</x:t>
  </x:si>
  <x:si>
    <x:t xml:space="preserve">2026-10-20, 11 h 00</x:t>
  </x:si>
  <x:si>
    <x:t xml:space="preserve">Séance visée</x:t>
  </x:si>
  <x:si>
    <x:t xml:space="preserve">2026-11-09</x:t>
  </x:si>
  <x:si>
    <x:t xml:space="preserve">Remboursement TPS à la municipalité</x:t>
  </x:si>
  <x:si>
    <x:t xml:space="preserve">Remboursement TVQ à la municipalité</x:t>
  </x:si>
  <x:si>
    <x:t xml:space="preserve">Seuil de signalement des prix débalancés (écart à la médiane)</x:t>
  </x:si>
  <x:si>
    <x:t xml:space="preserve">Repère d'écart à l'estimation justifiant une revue</x:t>
  </x:si>
  <x:si>
    <x:t xml:space="preserve">Bordereau comparatif</x:t>
  </x:si>
  <x:si>
    <x:t xml:space="preserve">Prix unitaires et montants tels qu'inscrits par chaque soumissionnaire; montants recalculés par formule</x:t>
  </x:si>
  <x:si>
    <x:t xml:space="preserve">Estimation</x:t>
  </x:si>
  <x:si>
    <x:t xml:space="preserve">A · Pavages Altitude inc.</x:t>
  </x:si>
  <x:si>
    <x:t xml:space="preserve">B · Construction Laurentia ltée</x:t>
  </x:si>
  <x:si>
    <x:t xml:space="preserve">C · Excavation Brûlé &amp; Fils inc.</x:t>
  </x:si>
  <x:si>
    <x:t xml:space="preserve">D · Groupe Routier Nordet inc.</x:t>
  </x:si>
  <x:si>
    <x:t xml:space="preserve">E · Asphalte Rive-Nord inc.</x:t>
  </x:si>
  <x:si>
    <x:t xml:space="preserve">No</x:t>
  </x:si>
  <x:si>
    <x:t xml:space="preserve">Article</x:t>
  </x:si>
  <x:si>
    <x:t xml:space="preserve">Unité</x:t>
  </x:si>
  <x:si>
    <x:t xml:space="preserve">Quantité</x:t>
  </x:si>
  <x:si>
    <x:t xml:space="preserve">Prix unitaire estimé</x:t>
  </x:si>
  <x:si>
    <x:t xml:space="preserve">Montant estimé</x:t>
  </x:si>
  <x:si>
    <x:t xml:space="preserve">Prix unitaire</x:t>
  </x:si>
  <x:si>
    <x:t xml:space="preserve">Montant recalculé</x:t>
  </x:si>
  <x:si>
    <x:t xml:space="preserve">Mobilisation et démobilisation</x:t>
  </x:si>
  <x:si>
    <x:t xml:space="preserve">global</x:t>
  </x:si>
  <x:si>
    <x:t xml:space="preserve">Maintien de la circulation et signalisation</x:t>
  </x:si>
  <x:si>
    <x:t xml:space="preserve">Planage de l'enrobé existant (50 mm)</x:t>
  </x:si>
  <x:si>
    <x:t xml:space="preserve">m²</x:t>
  </x:si>
  <x:si>
    <x:t xml:space="preserve">Excavation de 2e classe</x:t>
  </x:si>
  <x:si>
    <x:t xml:space="preserve">m³</x:t>
  </x:si>
  <x:si>
    <x:t xml:space="preserve">Fondation granulaire MG 20 (300 mm)</x:t>
  </x:si>
  <x:si>
    <x:t xml:space="preserve">t</x:t>
  </x:si>
  <x:si>
    <x:t xml:space="preserve">Enrobé ESG-14, couche de base (60 mm)</x:t>
  </x:si>
  <x:si>
    <x:t xml:space="preserve">Enrobé ESG-10, couche de surface (40 mm)</x:t>
  </x:si>
  <x:si>
    <x:t xml:space="preserve">Bordures de béton coulées en place</x:t>
  </x:si>
  <x:si>
    <x:t xml:space="preserve">m</x:t>
  </x:si>
  <x:si>
    <x:t xml:space="preserve">Remplacement de ponceaux PEHD 600 mm</x:t>
  </x:si>
  <x:si>
    <x:t xml:space="preserve">u</x:t>
  </x:si>
  <x:si>
    <x:t xml:space="preserve">Marquage, remise en état et ensemencement</x:t>
  </x:si>
  <x:si>
    <x:t xml:space="preserve">Montant provisionnel (travaux imprévus)</x:t>
  </x:si>
  <x:si>
    <x:t xml:space="preserve">Total des montants inscrits</x:t>
  </x:si>
  <x:si>
    <x:t xml:space="preserve">Total recalculé (prix corrigé)</x:t>
  </x:si>
  <x:si>
    <x:t xml:space="preserve">Écart (recalculé − inscrit)</x:t>
  </x:si>
  <x:si>
    <x:t xml:space="preserve">Constat</x:t>
  </x:si>
  <x:si>
    <x:t xml:space="preserve">Une cellule ambrée signale un montant inscrit différent du produit quantité × prix unitaire.</x:t>
  </x:si>
  <x:si>
    <x:t xml:space="preserve">Conformité administrative</x:t>
  </x:si>
  <x:si>
    <x:t xml:space="preserve">Exigence du devis</x:t>
  </x:si>
  <x:si>
    <x:t xml:space="preserve">Nature</x:t>
  </x:si>
  <x:si>
    <x:t xml:space="preserve">Formulaire de soumission signé par une personne autorisée</x:t>
  </x:si>
  <x:si>
    <x:t xml:space="preserve">Majeure</x:t>
  </x:si>
  <x:si>
    <x:t xml:space="preserve">Oui</x:t>
  </x:si>
  <x:si>
    <x:t xml:space="preserve">Garantie de soumission (10 % du prix soumis)</x:t>
  </x:si>
  <x:si>
    <x:t xml:space="preserve">Non</x:t>
  </x:si>
  <x:si>
    <x:t xml:space="preserve">Lettre d'engagement d'une caution (exécution et paiement)</x:t>
  </x:si>
  <x:si>
    <x:t xml:space="preserve">Licence RBQ valide et sous-catégorie appropriée</x:t>
  </x:si>
  <x:si>
    <x:t xml:space="preserve">Attestation de Revenu Québec valide</x:t>
  </x:si>
  <x:si>
    <x:t xml:space="preserve">Absence au RENA à la date d'ouverture</x:t>
  </x:si>
  <x:si>
    <x:t xml:space="preserve">Accusé de réception des addendas no 1 et no 2</x:t>
  </x:si>
  <x:si>
    <x:t xml:space="preserve">Bordereau complet (tous les prix unitaires inscrits)</x:t>
  </x:si>
  <x:si>
    <x:t xml:space="preserve">Déclaration du soumissionnaire (règlement de gestion contractuelle)</x:t>
  </x:si>
  <x:si>
    <x:t xml:space="preserve">Mineure</x:t>
  </x:si>
  <x:si>
    <x:t xml:space="preserve">Résultat</x:t>
  </x:si>
  <x:si>
    <x:t xml:space="preserve">Note de l'analyste</x:t>
  </x:si>
  <x:si>
    <x:t xml:space="preserve">—</x:t>
  </x:si>
  <x:si>
    <x:t xml:space="preserve">Prix unitaires débalancés</x:t>
  </x:si>
  <x:si>
    <x:t xml:space="preserve">Écart de chaque prix unitaire à la médiane des soumissions reçues; signalement au-delà du seuil fixé dans Paramètres</x:t>
  </x:si>
  <x:si>
    <x:t xml:space="preserve">Médiane des prix unitaires</x:t>
  </x:si>
  <x:si>
    <x:t xml:space="preserve">Nombre de prix signalés</x:t>
  </x:si>
  <x:si>
    <x:t xml:space="preserve">Lecture : un prix débalancé n'est pas en soi un motif de rejet. Il signale un risque (paiement anticipé, écart de coût réel si les quantités varient) à gérer au contrat.</x:t>
  </x:si>
  <x:si>
    <x:t xml:space="preserve">Sensibilité aux quantités</x:t>
  </x:si>
  <x:si>
    <x:t xml:space="preserve">Article analysé (no)</x:t>
  </x:si>
  <x:si>
    <x:t xml:space="preserve">Variation de quantité</x:t>
  </x:si>
  <x:si>
    <x:t xml:space="preserve">Quantité au bordereau</x:t>
  </x:si>
  <x:si>
    <x:t xml:space="preserve">Quantité simulée</x:t>
  </x:si>
  <x:si>
    <x:t xml:space="preserve">Prix corrigé (bordereau)</x:t>
  </x:si>
  <x:si>
    <x:t xml:space="preserve">Prix unitaire de l'article</x:t>
  </x:si>
  <x:si>
    <x:t xml:space="preserve">Coût réel simulé</x:t>
  </x:si>
  <x:si>
    <x:t xml:space="preserve">Rang simulé (conformes)</x:t>
  </x:si>
</x:sst>
</file>

<file path=xl/styles.xml><?xml version="1.0" encoding="utf-8"?>
<x:styleSheet xmlns:x="http://schemas.openxmlformats.org/spreadsheetml/2006/main">
  <x:numFmts count="10">
    <x:numFmt numFmtId="164" formatCode="General"/>
    <x:numFmt numFmtId="165" formatCode="#,##0.00&quot; $&quot;"/>
    <x:numFmt numFmtId="166" formatCode="\+0.0%;\-0.0%;0.0%"/>
    <x:numFmt numFmtId="167" formatCode="0"/>
    <x:numFmt numFmtId="168" formatCode="#,##0&quot; $&quot;"/>
    <x:numFmt numFmtId="169" formatCode="0.000%"/>
    <x:numFmt numFmtId="170" formatCode="0%"/>
    <x:numFmt numFmtId="171" formatCode="#,##0"/>
    <x:numFmt numFmtId="172" formatCode="General"/>
    <x:numFmt numFmtId="200" formatCode="#,##0.00 &quot; $&quot;"/>
  </x:numFmts>
  <x:fonts count="18">
    <x:font>
      <x:sz val="11"/>
      <x:color theme="1"/>
      <x:name val="Calibri"/>
      <x:family val="2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5"/>
      <x:color rgb="FF13263F"/>
      <x:name val="Arial"/>
    </x:font>
    <x:font>
      <x:i/>
      <x:sz val="9"/>
      <x:color rgb="FF5B6878"/>
      <x:name val="Arial"/>
    </x:font>
    <x:font>
      <x:b/>
      <x:sz val="9"/>
      <x:color rgb="FF13263F"/>
      <x:name val="Arial"/>
    </x:font>
    <x:font>
      <x:sz val="9.5"/>
      <x:name val="Arial"/>
    </x:font>
    <x:font>
      <x:sz val="9.5"/>
      <x:color rgb="FF0000FF"/>
      <x:name val="Arial"/>
    </x:font>
    <x:font>
      <x:b/>
      <x:sz val="9"/>
      <x:color rgb="FFFFFFFF"/>
      <x:name val="Arial"/>
    </x:font>
    <x:font>
      <x:sz val="8"/>
      <x:color rgb="FF8A94A3"/>
      <x:name val="Arial"/>
    </x:font>
    <x:font>
      <x:b/>
      <x:sz val="11"/>
      <x:color rgb="FF13263F"/>
      <x:name val="Arial"/>
    </x:font>
    <x:font>
      <x:b/>
      <x:sz val="9.5"/>
      <x:name val="Arial"/>
    </x:font>
    <x:font>
      <x:b/>
      <x:sz val="18"/>
      <x:color rgb="FF000000"/>
      <x:name val="Calibri"/>
      <x:family val="2"/>
    </x:font>
    <x:font>
      <x:sz val="10"/>
      <x:color rgb="FF000000"/>
      <x:name val="Calibri"/>
      <x:family val="2"/>
    </x:font>
    <x:font>
      <x:i/>
      <x:sz val="8.5"/>
      <x:name val="Arial"/>
    </x:font>
    <x:font>
      <x:b/>
      <x:sz val="11"/>
      <x:color rgb="FFFFFFFF"/>
      <x:name val="Calibri"/>
      <x:family val="2"/>
    </x:font>
    <x:font>
      <x:sz val="11"/>
      <x:color rgb="FF222222"/>
      <x:name val="Calibri"/>
      <x:family val="2"/>
    </x:font>
  </x:fonts>
  <x:fills count="8">
    <x:fill>
      <x:patternFill patternType="none"/>
    </x:fill>
    <x:fill>
      <x:patternFill patternType="gray125"/>
    </x:fill>
    <x:fill>
      <x:patternFill patternType="solid">
        <x:fgColor rgb="FFFFF8D6"/>
      </x:patternFill>
    </x:fill>
    <x:fill>
      <x:patternFill patternType="solid">
        <x:fgColor rgb="FF13263F"/>
      </x:patternFill>
    </x:fill>
    <x:fill>
      <x:patternFill patternType="solid">
        <x:fgColor rgb="FFE3F2EC"/>
      </x:patternFill>
    </x:fill>
    <x:fill>
      <x:patternFill patternType="solid">
        <x:fgColor rgb="FFE8EEF4"/>
      </x:patternFill>
    </x:fill>
    <x:fill>
      <x:patternFill patternType="solid">
        <x:fgColor rgb="FFF2F5F8"/>
      </x:patternFill>
    </x:fill>
    <x:fill>
      <x:patternFill patternType="solid">
        <x:fgColor rgb="FF14283F"/>
      </x:patternFill>
    </x:fill>
  </x:fills>
  <x:borders count="2">
    <x:border diagonalUp="0" diagonalDown="0">
      <x:left/>
      <x:right/>
      <x:top/>
      <x:bottom/>
      <x:diagonal/>
    </x:border>
    <x:border diagonalUp="0" diagonalDown="0">
      <x:left/>
      <x:right/>
      <x:top/>
      <x:bottom style="thin">
        <x:color rgb="FFD6DCE4"/>
      </x:bottom>
      <x:diagonal/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60">
    <x:xf numFmtId="164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4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5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0" borderId="0" xfId="0" applyFont="1" applyBorder="0" applyAlignment="1" applyProtection="0">
      <x:alignment horizontal="general" vertical="top" wrapText="1" shrinkToFit="0"/>
      <x:protection locked="1" hidden="0"/>
    </x:xf>
    <x:xf numFmtId="164" fontId="8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9" fillId="3" borderId="0" xfId="0" applyFont="1" applyBorder="0" applyAlignment="1" applyProtection="0">
      <x:alignment horizontal="center" vertical="center" wrapText="1" shrinkToFit="0"/>
      <x:protection locked="1" hidden="0"/>
    </x:xf>
    <x:xf numFmtId="164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7" fillId="0" borderId="1" xfId="0" applyFont="1" applyBorder="1" applyAlignment="1" applyProtection="0">
      <x:alignment horizontal="center" vertical="center" wrapText="1" shrinkToFit="0"/>
      <x:protection locked="1" hidden="0"/>
    </x:xf>
    <x:xf numFmtId="164" fontId="7" fillId="0" borderId="1" xfId="0" applyFont="1" applyBorder="1" applyAlignment="0" applyProtection="0">
      <x:alignment horizontal="general" vertical="bottom" wrapText="0" shrinkToFit="0"/>
      <x:protection locked="1" hidden="0"/>
    </x:xf>
    <x:xf numFmtId="165" fontId="7" fillId="0" borderId="1" xfId="0" applyFont="1" applyBorder="1" applyAlignment="0" applyProtection="0">
      <x:alignment horizontal="general" vertical="bottom" wrapText="0" shrinkToFit="0"/>
      <x:protection locked="1" hidden="0"/>
    </x:xf>
    <x:xf numFmtId="166" fontId="7" fillId="0" borderId="1" xfId="0" applyFont="1" applyBorder="1" applyAlignment="0" applyProtection="0">
      <x:alignment horizontal="general" vertical="bottom" wrapText="0" shrinkToFit="0"/>
      <x:protection locked="1" hidden="0"/>
    </x:xf>
    <x:xf numFmtId="167" fontId="7" fillId="0" borderId="1" xfId="0" applyFont="1" applyBorder="1" applyAlignment="1" applyProtection="0">
      <x:alignment horizontal="center" vertical="center" wrapText="1" shrinkToFit="0"/>
      <x:protection locked="1" hidden="0"/>
    </x:xf>
    <x:xf numFmtId="165" fontId="10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1" fillId="0" borderId="0" xfId="0" applyFont="1" applyBorder="0" applyAlignment="0" applyProtection="0">
      <x:alignment horizontal="general" vertical="bottom" wrapText="0" shrinkToFit="0"/>
      <x:protection locked="1" hidden="0"/>
    </x:xf>
    <x:xf numFmtId="164" fontId="12" fillId="4" borderId="1" xfId="0" applyFont="1" applyBorder="1" applyAlignment="0" applyProtection="0">
      <x:alignment horizontal="general" vertical="bottom" wrapText="0" shrinkToFit="0"/>
      <x:protection locked="1" hidden="0"/>
    </x:xf>
    <x:xf numFmtId="165" fontId="12" fillId="0" borderId="1" xfId="0" applyFont="1" applyBorder="1" applyAlignment="0" applyProtection="0">
      <x:alignment horizontal="general" vertical="bottom" wrapText="0" shrinkToFit="0"/>
      <x:protection locked="1" hidden="0"/>
    </x:xf>
    <x:xf numFmtId="165" fontId="12" fillId="4" borderId="1" xfId="0" applyFont="1" applyBorder="1" applyAlignment="0" applyProtection="0">
      <x:alignment horizontal="general" vertical="bottom" wrapText="0" shrinkToFit="0"/>
      <x:protection locked="1" hidden="0"/>
    </x:xf>
    <x:xf numFmtId="166" fontId="12" fillId="0" borderId="1" xfId="0" applyFont="1" applyBorder="1" applyAlignment="0" applyProtection="0">
      <x:alignment horizontal="general" vertical="bottom" wrapText="0" shrinkToFit="0"/>
      <x:protection locked="1" hidden="0"/>
    </x:xf>
    <x:xf numFmtId="164" fontId="12" fillId="0" borderId="1" xfId="0" applyFont="1" applyBorder="1" applyAlignment="0" applyProtection="0">
      <x:alignment horizontal="general" vertical="bottom" wrapText="0" shrinkToFit="0"/>
      <x:protection locked="1" hidden="0"/>
    </x:xf>
    <x:xf numFmtId="164" fontId="7" fillId="0" borderId="0" xfId="0" applyFont="1" applyBorder="0" applyAlignment="0" applyProtection="0">
      <x:alignment horizontal="general" vertical="bottom" wrapText="0" shrinkToFit="0"/>
      <x:protection locked="1" hidden="0"/>
    </x:xf>
    <x:xf numFmtId="169" fontId="8" fillId="2" borderId="0" xfId="0" applyFont="1" applyBorder="0" applyAlignment="0" applyProtection="0">
      <x:alignment horizontal="general" vertical="bottom" wrapText="0" shrinkToFit="0"/>
      <x:protection locked="1" hidden="0"/>
    </x:xf>
    <x:xf numFmtId="170" fontId="8" fillId="2" borderId="0" xfId="0" applyFont="1" applyBorder="0" applyAlignment="0" applyProtection="0">
      <x:alignment horizontal="general" vertical="bottom" wrapText="0" shrinkToFit="0"/>
      <x:protection locked="1" hidden="0"/>
    </x:xf>
    <x:xf numFmtId="164" fontId="6" fillId="5" borderId="0" xfId="0" applyFont="1" applyBorder="1" applyAlignment="1" applyProtection="0">
      <x:alignment horizontal="center" vertical="center" wrapText="1" shrinkToFit="0"/>
      <x:protection locked="1" hidden="0"/>
    </x:xf>
    <x:xf numFmtId="171" fontId="8" fillId="2" borderId="1" xfId="0" applyFont="1" applyBorder="1" applyAlignment="0" applyProtection="0">
      <x:alignment horizontal="general" vertical="bottom" wrapText="0" shrinkToFit="0"/>
      <x:protection locked="1" hidden="0"/>
    </x:xf>
    <x:xf numFmtId="165" fontId="8" fillId="2" borderId="1" xfId="0" applyFont="1" applyBorder="1" applyAlignment="0" applyProtection="0">
      <x:alignment horizontal="general" vertical="bottom" wrapText="0" shrinkToFit="0"/>
      <x:protection locked="1" hidden="0"/>
    </x:xf>
    <x:xf numFmtId="164" fontId="0" fillId="6" borderId="0" xfId="0" applyFont="0" applyBorder="0" applyAlignment="0" applyProtection="0">
      <x:alignment horizontal="general" vertical="bottom" wrapText="0" shrinkToFit="0"/>
      <x:protection locked="1" hidden="0"/>
    </x:xf>
    <x:xf numFmtId="164" fontId="12" fillId="6" borderId="0" xfId="0" applyFont="1" applyBorder="0" applyAlignment="0" applyProtection="0">
      <x:alignment horizontal="general" vertical="bottom" wrapText="0" shrinkToFit="0"/>
      <x:protection locked="1" hidden="0"/>
    </x:xf>
    <x:xf numFmtId="165" fontId="12" fillId="6" borderId="0" xfId="0" applyFont="1" applyBorder="0" applyAlignment="0" applyProtection="0">
      <x:alignment horizontal="general" vertical="bottom" wrapText="0" shrinkToFit="0"/>
      <x:protection locked="1" hidden="0"/>
    </x:xf>
    <x:xf numFmtId="164" fontId="12" fillId="6" borderId="0" xfId="0" applyFont="1" applyBorder="0" applyAlignment="1" applyProtection="0">
      <x:alignment horizontal="center" vertical="center" wrapText="1" shrinkToFit="0"/>
      <x:protection locked="1" hidden="0"/>
    </x:xf>
    <x:xf numFmtId="164" fontId="0" fillId="0" borderId="0" xfId="0" applyFont="0" applyBorder="0" applyAlignment="1" applyProtection="0">
      <x:alignment horizontal="center" vertical="center" wrapText="1" shrinkToFit="0"/>
      <x:protection locked="1" hidden="0"/>
    </x:xf>
    <x:xf numFmtId="164" fontId="7" fillId="0" borderId="1" xfId="0" applyFont="1" applyBorder="1" applyAlignment="1" applyProtection="0">
      <x:alignment horizontal="general" vertical="center" wrapText="1" shrinkToFit="0"/>
      <x:protection locked="1" hidden="0"/>
    </x:xf>
    <x:xf numFmtId="164" fontId="8" fillId="2" borderId="1" xfId="0" applyFont="1" applyBorder="1" applyAlignment="1" applyProtection="0">
      <x:alignment horizontal="center" vertical="center" wrapText="1" shrinkToFit="0"/>
      <x:protection locked="1" hidden="0"/>
    </x:xf>
    <x:xf numFmtId="164" fontId="15" fillId="0" borderId="0" xfId="0" applyFont="1" applyBorder="0" applyAlignment="1" applyProtection="0">
      <x:alignment horizontal="general" vertical="top" wrapText="1" shrinkToFit="0"/>
      <x:protection locked="1" hidden="0"/>
    </x:xf>
    <x:xf numFmtId="172" fontId="0" fillId="0" borderId="1" xfId="0" applyFont="0" applyBorder="1" applyAlignment="1" applyProtection="0">
      <x:alignment horizontal="center" vertical="center" wrapText="1" shrinkToFit="0"/>
      <x:protection locked="1" hidden="0"/>
    </x:xf>
    <x:xf numFmtId="166" fontId="7" fillId="0" borderId="1" xfId="0" applyFont="1" applyBorder="1" applyAlignment="1" applyProtection="0">
      <x:alignment horizontal="center" vertical="center" wrapText="1" shrinkToFit="0"/>
      <x:protection locked="1" hidden="0"/>
    </x:xf>
    <x:xf numFmtId="164" fontId="12" fillId="0" borderId="0" xfId="0" applyFont="1" applyBorder="0" applyAlignment="0" applyProtection="0">
      <x:alignment horizontal="general" vertical="bottom" wrapText="0" shrinkToFit="0"/>
      <x:protection locked="1" hidden="0"/>
    </x:xf>
    <x:xf numFmtId="172" fontId="12" fillId="6" borderId="0" xfId="0" applyFont="1" applyBorder="0" applyAlignment="1" applyProtection="0">
      <x:alignment horizontal="center" vertical="center" wrapText="1" shrinkToFit="0"/>
      <x:protection locked="1" hidden="0"/>
    </x:xf>
    <x:xf numFmtId="166" fontId="8" fillId="2" borderId="0" xfId="0" applyFont="1" applyBorder="0" applyAlignment="0" applyProtection="0">
      <x:alignment horizontal="general" vertical="bottom" wrapText="0" shrinkToFit="0"/>
      <x:protection locked="1" hidden="0"/>
    </x:xf>
    <x:xf numFmtId="171" fontId="0" fillId="0" borderId="0" xfId="0" applyFont="0" applyBorder="0" applyAlignment="0" applyProtection="0">
      <x:alignment horizontal="general" vertical="bottom" wrapText="0" shrinkToFit="0"/>
      <x:protection locked="1" hidden="0"/>
    </x:xf>
    <x:xf numFmtId="164" fontId="7" fillId="0" borderId="0" xfId="0" applyNumberFormat="1" applyFont="1" applyFill="1" applyBorder="1" applyAlignment="1">
      <x:alignment horizontal="general" vertical="top" wrapText="1"/>
    </x:xf>
    <x:xf numFmtId="164" fontId="12" fillId="6" borderId="0" xfId="0" applyNumberFormat="1" applyFont="1" applyFill="1" applyBorder="1" applyAlignment="1">
      <x:alignment horizontal="center" vertical="center" wrapText="1"/>
    </x:xf>
    <x:xf numFmtId="164" fontId="15" fillId="0" borderId="0" xfId="0" applyNumberFormat="1" applyFont="1" applyFill="1" applyBorder="1" applyAlignment="1">
      <x:alignment horizontal="general" vertical="top" wrapText="1"/>
    </x:xf>
    <x:xf numFmtId="164" fontId="7" fillId="0" borderId="1" xfId="0" applyNumberFormat="1" applyFont="1" applyFill="1" applyBorder="1" applyAlignment="1">
      <x:alignment horizontal="center" vertical="center" wrapText="1"/>
    </x:xf>
    <x:xf numFmtId="164" fontId="11" fillId="0" borderId="0" xfId="0" applyNumberFormat="1" applyFont="1" applyFill="1" applyBorder="1" applyAlignment="1">
      <x:alignment horizontal="general" vertical="bottom" wrapText="1"/>
    </x:xf>
    <x:xf numFmtId="164" fontId="0" fillId="0" borderId="0" xfId="0" applyNumberFormat="1" applyFont="1" applyFill="1" applyBorder="1" applyAlignment="1">
      <x:alignment horizontal="general" vertical="bottom" wrapText="1"/>
    </x:xf>
    <x:xf numFmtId="164" fontId="7" fillId="0" borderId="1" xfId="0" applyNumberFormat="1" applyFont="1" applyFill="1" applyBorder="1" applyAlignment="1">
      <x:alignment horizontal="general" vertical="bottom" wrapText="1"/>
    </x:xf>
    <x:xf numFmtId="164" fontId="12" fillId="4" borderId="1" xfId="0" applyNumberFormat="1" applyFont="1" applyFill="1" applyBorder="1" applyAlignment="1">
      <x:alignment horizontal="general" vertical="bottom" wrapText="1"/>
    </x:xf>
    <x:xf numFmtId="165" fontId="12" fillId="0" borderId="1" xfId="0" applyNumberFormat="1" applyFont="1" applyFill="1" applyBorder="1" applyAlignment="1">
      <x:alignment horizontal="general" vertical="bottom" wrapText="1"/>
    </x:xf>
    <x:xf numFmtId="165" fontId="12" fillId="4" borderId="1" xfId="0" applyNumberFormat="1" applyFont="1" applyFill="1" applyBorder="1" applyAlignment="1">
      <x:alignment horizontal="general" vertical="bottom" wrapText="1"/>
    </x:xf>
    <x:xf numFmtId="166" fontId="12" fillId="0" borderId="1" xfId="0" applyNumberFormat="1" applyFont="1" applyFill="1" applyBorder="1" applyAlignment="1">
      <x:alignment horizontal="general" vertical="bottom" wrapText="1"/>
    </x:xf>
    <x:xf numFmtId="164" fontId="12" fillId="0" borderId="1" xfId="0" applyNumberFormat="1" applyFont="1" applyFill="1" applyBorder="1" applyAlignment="1">
      <x:alignment horizontal="general" vertical="bottom" wrapText="1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1"/>
    </x:xf>
    <x:xf numFmtId="164" fontId="16" fillId="7" borderId="0" xfId="0" applyNumberFormat="1" applyFont="1" applyFill="1" applyBorder="1" applyAlignment="1">
      <x:alignment horizontal="center" vertical="bottom" wrapText="1"/>
    </x:xf>
    <x:xf numFmtId="164" fontId="16" fillId="7" borderId="0" xfId="0" applyNumberFormat="1" applyFont="1" applyFill="1" applyBorder="1" applyAlignment="1">
      <x:alignment horizontal="center" vertical="center" wrapText="1"/>
    </x:xf>
    <x:xf numFmtId="164" fontId="17" fillId="0" borderId="0" xfId="0" applyNumberFormat="1" applyFont="1" applyFill="1" applyBorder="1" applyAlignment="1">
      <x:alignment horizontal="general" vertical="bottom" wrapText="0"/>
    </x:xf>
    <x:xf numFmtId="164" fontId="17" fillId="0" borderId="0" xfId="0" applyNumberFormat="1" applyFont="1" applyFill="1" applyBorder="1" applyAlignment="1">
      <x:alignment horizontal="general" vertical="center" wrapText="0"/>
    </x:xf>
    <x:xf numFmtId="200" fontId="17" fillId="0" borderId="0" xfId="0" applyNumberFormat="1" applyFont="1" applyFill="1" applyBorder="1" applyAlignment="1">
      <x:alignment horizontal="general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5">
    <x:dxf>
      <x:fill>
        <x:patternFill>
          <x:bgColor rgb="FFF8E5E5"/>
        </x:patternFill>
      </x:fill>
    </x:dxf>
    <x:dxf>
      <x:fill>
        <x:patternFill>
          <x:bgColor rgb="FFE3F2EC"/>
        </x:patternFill>
      </x:fill>
    </x:dxf>
    <x:dxf>
      <x:fill>
        <x:patternFill>
          <x:bgColor rgb="FFFBF0DF"/>
        </x:patternFill>
      </x:fill>
    </x:dxf>
    <x:dxf>
      <x:font>
        <x:b/>
        <x:color rgb="FF1F7A5C"/>
        <x:name val="Arial"/>
      </x:font>
    </x:dxf>
    <x:dxf>
      <x:font>
        <x:b/>
        <x:color rgb="FF9A5B12"/>
        <x:name val="Arial"/>
      </x:font>
      <x:fill>
        <x:patternFill>
          <x:bgColor rgb="FFFBF0DF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1F7A5C"/>
      <x:rgbColor rgb="FFB9C4D0"/>
      <x:rgbColor rgb="FF878787"/>
      <x:rgbColor rgb="FF9999FF"/>
      <x:rgbColor rgb="FF993366"/>
      <x:rgbColor rgb="FFFFF8D6"/>
      <x:rgbColor rgb="FFE3F2EC"/>
      <x:rgbColor rgb="FF660066"/>
      <x:rgbColor rgb="FFFF8080"/>
      <x:rgbColor rgb="FF0066CC"/>
      <x:rgbColor rgb="FFD6DCE4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E8EEF4"/>
      <x:rgbColor rgb="FFF2F5F8"/>
      <x:rgbColor rgb="FFFBF0DF"/>
      <x:rgbColor rgb="FFF8E5E5"/>
      <x:rgbColor rgb="FFFF99CC"/>
      <x:rgbColor rgb="FFCC99FF"/>
      <x:rgbColor rgb="FFD9D9D9"/>
      <x:rgbColor rgb="FF3366FF"/>
      <x:rgbColor rgb="FF33CCCC"/>
      <x:rgbColor rgb="FF99CC00"/>
      <x:rgbColor rgb="FFFFCC00"/>
      <x:rgbColor rgb="FFFF9900"/>
      <x:rgbColor rgb="FFFF6600"/>
      <x:rgbColor rgb="FF5B6878"/>
      <x:rgbColor rgb="FF8A94A3"/>
      <x:rgbColor rgb="FF13263F"/>
      <x:rgbColor rgb="FF339966"/>
      <x:rgbColor rgb="FF003300"/>
      <x:rgbColor rgb="FF333300"/>
      <x:rgbColor rgb="FF9A5B12"/>
      <x:rgbColor rgb="FF993366"/>
      <x:rgbColor rgb="FF2F5D8A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1040c859444a3" /><Relationship Type="http://schemas.openxmlformats.org/officeDocument/2006/relationships/theme" Target="/xl/theme/theme1.xml" Id="R9d2e146e7eff42fe" /><Relationship Type="http://schemas.openxmlformats.org/officeDocument/2006/relationships/sharedStrings" Target="/xl/sharedStrings.xml" Id="R975fd63d63c74e94" /><Relationship Type="http://schemas.openxmlformats.org/officeDocument/2006/relationships/worksheet" Target="/xl/worksheets/sheet1.xml" Id="Rd7c5c2d539c54021" /><Relationship Type="http://schemas.openxmlformats.org/officeDocument/2006/relationships/worksheet" Target="/xl/worksheets/sheet2.xml" Id="R332547d0967a42a4" /><Relationship Type="http://schemas.openxmlformats.org/officeDocument/2006/relationships/worksheet" Target="/xl/worksheets/sheet3.xml" Id="R17fd652b31804b3f" /><Relationship Type="http://schemas.openxmlformats.org/officeDocument/2006/relationships/worksheet" Target="/xl/worksheets/sheet4.xml" Id="R6d1596ac5eb34dfd" /><Relationship Type="http://schemas.openxmlformats.org/officeDocument/2006/relationships/worksheet" Target="/xl/worksheets/sheet5.xml" Id="R0edc2f26dc52439f" /><Relationship Type="http://schemas.openxmlformats.org/officeDocument/2006/relationships/worksheet" Target="/xl/worksheets/sheet6.xml" Id="R8cdfdbf895f94bdd" /><Relationship Type="http://schemas.openxmlformats.org/officeDocument/2006/relationships/worksheet" Target="/xl/worksheets/sheet7.xml" Id="Rfe4accd19ecf409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b8721b482584c6c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800" b="1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rPr>
              <a:t>Prix corrigés avant taxes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800" b="1" strike="noStrike" spc="-1">
              <a:solidFill>
                <a:srgbClr val="000000"/>
              </a:solidFill>
              <a:latin typeface="Calibri"/>
              <a:ea typeface="Calibri"/>
              <a:cs typeface="Calibri"/>
            </a:defRPr>
          </a:pPr>
        </a:p>
      </c:tx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Sommaire!D4</c:f>
              <c:strCache>
                <c:ptCount val="1"/>
                <c:pt idx="0">
                  <c:v>Prix corrigé</c:v>
                </c:pt>
              </c:strCache>
            </c:strRef>
          </c:tx>
          <c:spPr>
            <a:solidFill xmlns:a="http://schemas.openxmlformats.org/drawingml/2006/main">
              <a:srgbClr val="2F5D8A"/>
            </a:solidFill>
            <a:ln xmlns:a="http://schemas.openxmlformats.org/drawingml/2006/main" w="9360">
              <a:solidFill>
                <a:srgbClr val="2F5D8A"/>
              </a:solidFill>
            </a:ln>
          </c:spPr>
          <c:invertIfNegative val="0"/>
          <c:dLbls>
            <c:txPr>
              <a:bodyPr xmlns:a="http://schemas.openxmlformats.org/drawingml/2006/main" anchorCtr="1"/>
              <a:lstStyle xmlns:a="http://schemas.openxmlformats.org/drawingml/2006/main"/>
              <a:p xmlns:a="http://schemas.openxmlformats.org/drawingml/2006/main">
                <a:pPr>
                  <a:defRPr sz="1000" b="0" strike="noStrike" spc="-1">
                    <a:latin typeface="Arial"/>
                    <a:ea typeface="Arial"/>
                    <a:cs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 </c:separator>
            <c:showLeaderLines val="1"/>
          </c:dLbls>
          <c:cat>
            <c:strRef>
              <c:f>Sommaire!$B$5:$B$9</c:f>
              <c:strCache>
                <c:ptCount val="5"/>
                <c:pt idx="0">
                  <c:v>Pavages Altitude inc.</c:v>
                </c:pt>
                <c:pt idx="1">
                  <c:v>Construction Laurentia ltée</c:v>
                </c:pt>
                <c:pt idx="2">
                  <c:v>Excavation Brûlé &amp; Fils inc.</c:v>
                </c:pt>
                <c:pt idx="3">
                  <c:v>Groupe Routier Nordet inc.</c:v>
                </c:pt>
                <c:pt idx="4">
                  <c:v>Asphalte Rive-Nord inc.</c:v>
                </c:pt>
              </c:strCache>
            </c:strRef>
          </c:cat>
          <c:val>
            <c:numRef>
              <c:f>Sommaire!$D$5:$D$9</c:f>
              <c:numCache>
                <c:formatCode>#,##0.00" $"</c:formatCode>
                <c:ptCount val="5"/>
                <c:pt idx="0">
                  <c:v>778580</c:v>
                </c:pt>
                <c:pt idx="1">
                  <c:v>782320</c:v>
                </c:pt>
                <c:pt idx="2">
                  <c:v>742260</c:v>
                </c:pt>
                <c:pt idx="3">
                  <c:v>785060</c:v>
                </c:pt>
                <c:pt idx="4">
                  <c:v>833820</c:v>
                </c:pt>
              </c:numCache>
            </c:numRef>
          </c:val>
        </c:ser>
        <c:gapWidth val="150"/>
        <c:overlap val="0"/>
        <c:axId val="8165658"/>
        <c:axId val="31380935"/>
      </c:barChart>
      <c:catAx>
        <c:axId val="816565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31380935"/>
        <c:crosses val="autoZero"/>
        <c:lblAlgn val="ctr"/>
        <c:noMultiLvlLbl val="0"/>
        <c:lblOffset val="100"/>
      </c:catAx>
      <c:valAx>
        <c:axId val="31380935"/>
        <c:scaling>
          <c:orientation val="minMax"/>
          <c:min val="700000"/>
        </c:scaling>
        <c:delete val="0"/>
        <c:axPos val="b"/>
        <c:numFmt formatCode="#,##0&quot; $&quot;" sourceLinked="0"/>
        <c:majorTickMark val="none"/>
        <c:minorTickMark val="none"/>
        <c:tickLblPos val="nextTo"/>
        <c:spPr>
          <a:ln xmlns:a="http://schemas.openxmlformats.org/drawingml/2006/main" w="9360">
            <a:solidFill>
              <a:srgbClr val="878787"/>
            </a:solidFill>
          </a:ln>
        </c:spPr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1000" b="0" strike="noStrike" spc="-1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</a:p>
        </c:txPr>
        <c:crossAx val="8165658"/>
        <c:crosses val="autoZero"/>
        <c:crossBetween val="between"/>
      </c:valAx>
      <c:spPr>
        <a:noFill xmlns:a="http://schemas.openxmlformats.org/drawingml/2006/main"/>
        <a:ln xmlns:a="http://schemas.openxmlformats.org/drawingml/2006/main" w="0">
          <a:noFill/>
        </a:ln>
      </c:spPr>
    </c:plotArea>
    <c:plotVisOnly val="1"/>
    <c:dispBlanksAs val="gap"/>
  </c:chart>
  <c:spPr>
    <a:solidFill xmlns:a="http://schemas.openxmlformats.org/drawingml/2006/main">
      <a:srgbClr val="FFFFFF"/>
    </a:solidFill>
    <a:ln xmlns:a="http://schemas.openxmlformats.org/drawingml/2006/main" w="9360">
      <a:solidFill>
        <a:srgbClr val="D9D9D9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10</xdr:row>
      <xdr:rowOff>145440</xdr:rowOff>
    </xdr:from>
    <xdr:to>
      <xdr:col>8</xdr:col>
      <xdr:colOff>339840</xdr:colOff>
      <xdr:row>24</xdr:row>
      <xdr:rowOff>178200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b8721b482584c6c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7473464f14d34235" /></Relationships>
</file>

<file path=xl/worksheets/sheet1.xml><?xml version="1.0" encoding="utf-8"?>
<x:worksheet xmlns:x="http://schemas.openxmlformats.org/spreadsheetml/2006/main">
  <x:sheetPr>
    <x:tabColor rgb="FFB9C4D0"/>
  </x:sheetPr>
  <x:sheetViews>
    <x:sheetView showGridLines="0" workbookViewId="0"/>
  </x:sheetViews>
  <x:sheetFormatPr defaultColWidth="8.6796875" defaultRowHeight="15"/>
  <x:cols>
    <x:col min="1" max="1" width="20" hidden="0" customWidth="1"/>
    <x:col min="2" max="2" width="100" hidden="0" customWidth="1"/>
  </x:cols>
  <x:sheetData>
    <x:row r="1" ht="18.549999237060547" hidden="0">
      <x:c r="A1" s="1" t="s">
        <x:v>0</x:v>
      </x:c>
    </x:row>
    <x:row r="2" ht="15" hidden="0">
      <x:c r="A2" s="2" t="s">
        <x:v>1</x:v>
      </x:c>
    </x:row>
    <x:row r="4" ht="31.5" hidden="0" customHeight="1">
      <x:c r="A4" s="3" t="s">
        <x:v>2</x:v>
      </x:c>
      <x:c r="B4" s="40" t="str">
        <x:v>Comparer les cinq soumissions et établir un classement provisoire selon les réponses et prix saisis. Aucune adjudication automatique.</x:v>
      </x:c>
    </x:row>
    <x:row r="5" ht="31.5" hidden="0" customHeight="1">
      <x:c r="A5" s="3" t="s">
        <x:v>3</x:v>
      </x:c>
      <x:c r="B5" s="40" t="s">
        <x:v>4</x:v>
      </x:c>
    </x:row>
    <x:row r="6" ht="63" hidden="0" customHeight="1">
      <x:c r="A6" s="3" t="s">
        <x:v>5</x:v>
      </x:c>
      <x:c r="B6" s="40" t="str">
        <x:v>Saisies : texte bleu sur fond jaune pâle. Les formules ne sont pas verrouillées : ne pas modifier les autres cellules. Conserver une copie de référence.</x:v>
      </x:c>
    </x:row>
    <x:row r="7" ht="63" hidden="0" customHeight="1">
      <x:c r="A7" s="3" t="s">
        <x:v>6</x:v>
      </x:c>
      <x:c r="B7" s="40" t="s">
        <x:v>7</x:v>
      </x:c>
    </x:row>
    <x:row r="8" ht="63" hidden="0" customHeight="1">
      <x:c r="A8" s="3" t="s">
        <x:v>8</x:v>
      </x:c>
      <x:c r="B8" s="40" t="str">
        <x:v>Toute réponse manquante, invalide ou « S. O. » donne « À compléter / Non évalué ». Un Non majeur exclut du classement; un Non mineur reste à valider et est exclu tant que la réserve subsiste.</x:v>
      </x:c>
    </x:row>
    <x:row r="9" ht="31.5" hidden="0" customHeight="1">
      <x:c r="A9" s="3" t="s">
        <x:v>9</x:v>
      </x:c>
      <x:c r="B9" s="40" t="s">
        <x:v>10</x:v>
      </x:c>
    </x:row>
    <x:row r="10" ht="31.5" hidden="0" customHeight="1">
      <x:c r="A10" s="3" t="s">
        <x:v>11</x:v>
      </x:c>
      <x:c r="B10" s="40" t="s">
        <x:v>12</x:v>
      </x:c>
    </x:row>
    <x:row r="11" ht="31.5" hidden="0" customHeight="1">
      <x:c r="A11" s="3" t="s">
        <x:v>13</x:v>
      </x:c>
      <x:c r="B11" s="4" t="s">
        <x:v>14</x:v>
      </x:c>
    </x:row>
    <x:row r="13" ht="15" hidden="0">
      <x:c r="A13" s="3" t="s">
        <x:v>15</x:v>
      </x:c>
      <x:c r="B13" s="5" t="s">
        <x:v>16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3263F"/>
  </x:sheetPr>
  <x:sheetViews>
    <x:sheetView showGridLines="0" workbookViewId="0"/>
  </x:sheetViews>
  <x:sheetFormatPr defaultColWidth="8.6796875" defaultRowHeight="15"/>
  <x:cols>
    <x:col min="1" max="1" width="44" hidden="0" customWidth="1"/>
    <x:col min="2" max="2" width="30" hidden="0" customWidth="1"/>
    <x:col min="3" max="4" width="16" hidden="0" customWidth="1"/>
    <x:col min="5" max="5" width="14" hidden="0" customWidth="1"/>
    <x:col min="6" max="6" width="22" hidden="0" customWidth="1"/>
    <x:col min="7" max="7" width="14" hidden="0" customWidth="1"/>
    <x:col min="8" max="8" width="16" hidden="0" customWidth="1"/>
    <x:col min="9" max="9" width="12" hidden="0" customWidth="1"/>
    <x:col min="10" max="10" width="2" hidden="0" customWidth="1"/>
    <x:col min="11" max="11" width="16" hidden="0" customWidth="1"/>
  </x:cols>
  <x:sheetData>
    <x:row r="1" ht="18.549999237060547" hidden="0">
      <x:c r="A1" s="1" t="str">
        <x:v>Sommaire et classement provisoire</x:v>
      </x:c>
    </x:row>
    <x:row r="2" ht="15" hidden="0">
      <x:c r="A2" s="2" t="str">
        <x:v>Classement des offres sans réserve dans la grille. Validation professionnelle requise avant toute adjudication.</x:v>
      </x:c>
    </x:row>
    <x:row r="4" ht="30" hidden="0" customHeight="1">
      <x:c r="A4" s="6" t="s">
        <x:v>17</x:v>
      </x:c>
      <x:c r="B4" s="6" t="s">
        <x:v>18</x:v>
      </x:c>
      <x:c r="C4" s="6" t="s">
        <x:v>19</x:v>
      </x:c>
      <x:c r="D4" s="6" t="s">
        <x:v>20</x:v>
      </x:c>
      <x:c r="E4" s="6" t="s">
        <x:v>21</x:v>
      </x:c>
      <x:c r="F4" s="6" t="s">
        <x:v>8</x:v>
      </x:c>
      <x:c r="G4" s="6" t="s">
        <x:v>22</x:v>
      </x:c>
      <x:c r="H4" s="6" t="s">
        <x:v>23</x:v>
      </x:c>
      <x:c r="I4" s="6" t="s">
        <x:v>24</x:v>
      </x:c>
      <x:c r="K4" s="7" t="s">
        <x:v>25</x:v>
      </x:c>
    </x:row>
    <x:row r="5" ht="44" hidden="0" customHeight="1">
      <x:c r="A5" s="8" t="s">
        <x:v>26</x:v>
      </x:c>
      <x:c r="B5" s="9" t="s">
        <x:v>27</x:v>
      </x:c>
      <x:c r="C5" s="10" t="n">
        <x:f aca="0">Bordereau!H18</x:f>
        <x:v>778580</x:v>
      </x:c>
      <x:c r="D5" s="10" t="n">
        <x:f aca="0">Bordereau!I19</x:f>
        <x:v>778580</x:v>
      </x:c>
      <x:c r="E5" s="10" t="n">
        <x:f aca="0">IFERROR(IF(AND(ISNUMBER(C5),ISNUMBER(D5)),D5-C5,"À compléter / Non évalué"),"À compléter / Non évalué")</x:f>
        <x:v>0</x:v>
      </x:c>
      <x:c r="F5" s="43" t="str">
        <x:f aca="0">IFERROR(IF(AND(ISNUMBER(C5),ISNUMBER(D5),D5&gt;0),Conformité!$D$14,"À compléter / Non évalué"),"À compléter / Non évalué")</x:f>
        <x:v>Conforme (provisoire)</x:v>
      </x:c>
      <x:c r="G5" s="11" t="n">
        <x:f aca="0">IFERROR(IF(AND(ISNUMBER(D5),ISNUMBER(Bordereau!$F$19),Bordereau!$F$19&gt;0),D5/Bordereau!$F$19-1,"À compléter / Non évalué"),"À compléter / Non évalué")</x:f>
        <x:v>0.01987136663129907</x:v>
      </x:c>
      <x:c r="H5" s="11" t="n">
        <x:f aca="0">IFERROR(IF(ISNUMBER(K5),K5/MIN($K$5:$K$9)-1,"—"),"—")</x:f>
        <x:v>0</x:v>
      </x:c>
      <x:c r="I5" s="12" t="n">
        <x:f aca="0">IFERROR(IF(ISNUMBER(K5),COUNTIFS($K$5:$K$9,"&gt;0",$K$5:$K$9,"&lt;"&amp;K5)+1,"—"),"—")</x:f>
        <x:v>1</x:v>
      </x:c>
      <x:c r="K5" s="13" t="n">
        <x:f aca="0">IFERROR(IF(AND(F5="Conforme (provisoire)",ISNUMBER(D5),D5&gt;0),D5,""),"")</x:f>
        <x:v>778580</x:v>
      </x:c>
    </x:row>
    <x:row r="6" ht="44" hidden="0" customHeight="1">
      <x:c r="A6" s="8" t="s">
        <x:v>28</x:v>
      </x:c>
      <x:c r="B6" s="9" t="s">
        <x:v>29</x:v>
      </x:c>
      <x:c r="C6" s="10" t="n">
        <x:f aca="0">Bordereau!K18</x:f>
        <x:v>772320</x:v>
      </x:c>
      <x:c r="D6" s="10" t="n">
        <x:f aca="0">Bordereau!L19</x:f>
        <x:v>782320</x:v>
      </x:c>
      <x:c r="E6" s="10" t="n">
        <x:f aca="0">IFERROR(IF(AND(ISNUMBER(C6),ISNUMBER(D6)),D6-C6,"À compléter / Non évalué"),"À compléter / Non évalué")</x:f>
        <x:v>10000</x:v>
      </x:c>
      <x:c r="F6" s="43" t="str">
        <x:f aca="0">IFERROR(IF(AND(ISNUMBER(C6),ISNUMBER(D6),D6&gt;0),Conformité!$E$14,"À compléter / Non évalué"),"À compléter / Non évalué")</x:f>
        <x:v>Conforme (provisoire)</x:v>
      </x:c>
      <x:c r="G6" s="11" t="n">
        <x:f aca="0">IFERROR(IF(AND(ISNUMBER(D6),ISNUMBER(Bordereau!$F$19),Bordereau!$F$19&gt;0),D6/Bordereau!$F$19-1,"À compléter / Non évalué"),"À compléter / Non évalué")</x:f>
        <x:v>0.02477043790361666</x:v>
      </x:c>
      <x:c r="H6" s="11" t="n">
        <x:f aca="0">IFERROR(IF(ISNUMBER(K6),K6/MIN($K$5:$K$9)-1,"—"),"—")</x:f>
        <x:v>0.00480361684091557</x:v>
      </x:c>
      <x:c r="I6" s="12" t="n">
        <x:f aca="0">IFERROR(IF(ISNUMBER(K6),COUNTIFS($K$5:$K$9,"&gt;0",$K$5:$K$9,"&lt;"&amp;K6)+1,"—"),"—")</x:f>
        <x:v>2</x:v>
      </x:c>
      <x:c r="K6" s="13" t="n">
        <x:f aca="0">IFERROR(IF(AND(F6="Conforme (provisoire)",ISNUMBER(D6),D6&gt;0),D6,""),"")</x:f>
        <x:v>782320</x:v>
      </x:c>
    </x:row>
    <x:row r="7" ht="44" hidden="0" customHeight="1">
      <x:c r="A7" s="8" t="s">
        <x:v>30</x:v>
      </x:c>
      <x:c r="B7" s="9" t="s">
        <x:v>31</x:v>
      </x:c>
      <x:c r="C7" s="10" t="n">
        <x:f aca="0">Bordereau!N18</x:f>
        <x:v>742260</x:v>
      </x:c>
      <x:c r="D7" s="10" t="n">
        <x:f aca="0">Bordereau!O19</x:f>
        <x:v>742260</x:v>
      </x:c>
      <x:c r="E7" s="10" t="n">
        <x:f aca="0">IFERROR(IF(AND(ISNUMBER(C7),ISNUMBER(D7)),D7-C7,"À compléter / Non évalué"),"À compléter / Non évalué")</x:f>
        <x:v>0</x:v>
      </x:c>
      <x:c r="F7" s="43" t="str">
        <x:f aca="0">IFERROR(IF(AND(ISNUMBER(C7),ISNUMBER(D7),D7&gt;0),Conformité!$F$14,"À compléter / Non évalué"),"À compléter / Non évalué")</x:f>
        <x:v>Non conforme (hypothèse)</x:v>
      </x:c>
      <x:c r="G7" s="11" t="n">
        <x:f aca="0">IFERROR(IF(AND(ISNUMBER(D7),ISNUMBER(Bordereau!$F$19),Bordereau!$F$19&gt;0),D7/Bordereau!$F$19-1,"À compléter / Non évalué"),"À compléter / Non évalué")</x:f>
        <x:v>-0.027704641018587606</x:v>
      </x:c>
      <x:c r="H7" s="11" t="str">
        <x:f aca="0">IFERROR(IF(ISNUMBER(K7),K7/MIN($K$5:$K$9)-1,"—"),"—")</x:f>
        <x:v>—</x:v>
      </x:c>
      <x:c r="I7" s="12" t="str">
        <x:f aca="0">IFERROR(IF(ISNUMBER(K7),COUNTIFS($K$5:$K$9,"&gt;0",$K$5:$K$9,"&lt;"&amp;K7)+1,"—"),"—")</x:f>
        <x:v>—</x:v>
      </x:c>
      <x:c r="K7" s="13" t="str">
        <x:f aca="0">IFERROR(IF(AND(F7="Conforme (provisoire)",ISNUMBER(D7),D7&gt;0),D7,""),"")</x:f>
      </x:c>
    </x:row>
    <x:row r="8" ht="44" hidden="0" customHeight="1">
      <x:c r="A8" s="8" t="s">
        <x:v>32</x:v>
      </x:c>
      <x:c r="B8" s="9" t="s">
        <x:v>33</x:v>
      </x:c>
      <x:c r="C8" s="10" t="n">
        <x:f aca="0">Bordereau!Q18</x:f>
        <x:v>785060</x:v>
      </x:c>
      <x:c r="D8" s="10" t="n">
        <x:f aca="0">Bordereau!R19</x:f>
        <x:v>785060</x:v>
      </x:c>
      <x:c r="E8" s="10" t="n">
        <x:f aca="0">IFERROR(IF(AND(ISNUMBER(C8),ISNUMBER(D8)),D8-C8,"À compléter / Non évalué"),"À compléter / Non évalué")</x:f>
        <x:v>0</x:v>
      </x:c>
      <x:c r="F8" s="43" t="str">
        <x:f aca="0">IFERROR(IF(AND(ISNUMBER(C8),ISNUMBER(D8),D8&gt;0),Conformité!$G$14,"À compléter / Non évalué"),"À compléter / Non évalué")</x:f>
        <x:v>Conforme (provisoire)</x:v>
      </x:c>
      <x:c r="G8" s="11" t="n">
        <x:f aca="0">IFERROR(IF(AND(ISNUMBER(D8),ISNUMBER(Bordereau!$F$19),Bordereau!$F$19&gt;0),D8/Bordereau!$F$19-1,"À compléter / Non évalué"),"À compléter / Non évalué")</x:f>
        <x:v>0.028359597071036635</x:v>
      </x:c>
      <x:c r="H8" s="11" t="n">
        <x:f aca="0">IFERROR(IF(ISNUMBER(K8),K8/MIN($K$5:$K$9)-1,"—"),"—")</x:f>
        <x:v>0.008322844152174547</x:v>
      </x:c>
      <x:c r="I8" s="12" t="n">
        <x:f aca="0">IFERROR(IF(ISNUMBER(K8),COUNTIFS($K$5:$K$9,"&gt;0",$K$5:$K$9,"&lt;"&amp;K8)+1,"—"),"—")</x:f>
        <x:v>3</x:v>
      </x:c>
      <x:c r="K8" s="13" t="n">
        <x:f aca="0">IFERROR(IF(AND(F8="Conforme (provisoire)",ISNUMBER(D8),D8&gt;0),D8,""),"")</x:f>
        <x:v>785060</x:v>
      </x:c>
    </x:row>
    <x:row r="9" ht="44" hidden="0" customHeight="1">
      <x:c r="A9" s="8" t="s">
        <x:v>34</x:v>
      </x:c>
      <x:c r="B9" s="9" t="s">
        <x:v>35</x:v>
      </x:c>
      <x:c r="C9" s="10" t="n">
        <x:f aca="0">Bordereau!T18</x:f>
        <x:v>833820</x:v>
      </x:c>
      <x:c r="D9" s="10" t="n">
        <x:f aca="0">Bordereau!U19</x:f>
        <x:v>833820</x:v>
      </x:c>
      <x:c r="E9" s="10" t="n">
        <x:f aca="0">IFERROR(IF(AND(ISNUMBER(C9),ISNUMBER(D9)),D9-C9,"À compléter / Non évalué"),"À compléter / Non évalué")</x:f>
        <x:v>0</x:v>
      </x:c>
      <x:c r="F9" s="43" t="str">
        <x:f aca="0">IFERROR(IF(AND(ISNUMBER(C9),ISNUMBER(D9),D9&gt;0),Conformité!$H$14,"À compléter / Non évalué"),"À compléter / Non évalué")</x:f>
        <x:v>À valider (mineure)</x:v>
      </x:c>
      <x:c r="G9" s="11" t="n">
        <x:f aca="0">IFERROR(IF(AND(ISNUMBER(D9),ISNUMBER(Bordereau!$F$19),Bordereau!$F$19&gt;0),D9/Bordereau!$F$19-1,"À compléter / Non évalué"),"À compléter / Non évalué")</x:f>
        <x:v>0.09223091130585148</x:v>
      </x:c>
      <x:c r="H9" s="11" t="str">
        <x:f aca="0">IFERROR(IF(ISNUMBER(K9),K9/MIN($K$5:$K$9)-1,"—"),"—")</x:f>
        <x:v>—</x:v>
      </x:c>
      <x:c r="I9" s="12" t="str">
        <x:f aca="0">IFERROR(IF(ISNUMBER(K9),COUNTIFS($K$5:$K$9,"&gt;0",$K$5:$K$9,"&lt;"&amp;K9)+1,"—"),"—")</x:f>
        <x:v>—</x:v>
      </x:c>
      <x:c r="K9" s="13" t="str">
        <x:f aca="0">IFERROR(IF(AND(F9="Conforme (provisoire)",ISNUMBER(D9),D9&gt;0),D9,""),"")</x:f>
      </x:c>
    </x:row>
    <x:row r="11" ht="35" hidden="0" customHeight="1">
      <x:c r="A11" s="44" t="str">
        <x:v>Résultat indicatif — aucune décision d’adjudication</x:v>
      </x:c>
      <x:c r="B11" s="45"/>
    </x:row>
    <x:row r="12" ht="35" hidden="0" customHeight="1">
      <x:c r="A12" s="46" t="str">
        <x:v>Premier rang provisoire</x:v>
      </x:c>
      <x:c r="B12" s="47" t="str">
        <x:f aca="0">IFERROR(IF(COUNT($K$5:$K$9)=0,"Aucune offre classable",IF(COUNTIF($I$5:$I$9,1)&gt;1,"Égalité — à examiner",INDEX($B$5:$B$9,MATCH(1,$I$5:$I$9,0)))),"À compléter / Non évalué")</x:f>
        <x:v>Pavages Altitude inc.</x:v>
      </x:c>
    </x:row>
    <x:row r="13" ht="35" hidden="0" customHeight="1">
      <x:c r="A13" s="46" t="str">
        <x:v>Prix de ce rang avant taxes</x:v>
      </x:c>
      <x:c r="B13" s="48" t="n">
        <x:f aca="0">IFERROR(IF(COUNT($K$5:$K$9)&gt;0,MIN($K$5:$K$9),"À compléter / Non évalué"),"À compléter / Non évalué")</x:f>
        <x:v>778580</x:v>
      </x:c>
    </x:row>
    <x:row r="14" ht="35" hidden="0" customHeight="1">
      <x:c r="A14" s="46" t="s">
        <x:v>36</x:v>
      </x:c>
      <x:c r="B14" s="48" t="n">
        <x:f aca="0">IFERROR(IF(AND(ISNUMBER(B13),AND(ISNUMBER(Paramètres!B9),Paramètres!B9&gt;=0),Paramètres!B9&lt;=1),ROUND(B13*Paramètres!B9,2),"À compléter / Non évalué"),"À compléter / Non évalué")</x:f>
        <x:v>38929</x:v>
      </x:c>
    </x:row>
    <x:row r="15" ht="35" hidden="0" customHeight="1">
      <x:c r="A15" s="46" t="s">
        <x:v>37</x:v>
      </x:c>
      <x:c r="B15" s="48" t="n">
        <x:f aca="0">IFERROR(IF(AND(ISNUMBER(B13),AND(ISNUMBER(Paramètres!B10),Paramètres!B10&gt;=0),Paramètres!B10&lt;=1),ROUND(B13*Paramètres!B10,2),"À compléter / Non évalué"),"À compléter / Non évalué")</x:f>
        <x:v>77663.36</x:v>
      </x:c>
    </x:row>
    <x:row r="16" ht="35" hidden="0" customHeight="1">
      <x:c r="A16" s="46" t="str">
        <x:v>Montant taxes incluses — à valider avant résolution</x:v>
      </x:c>
      <x:c r="B16" s="49" t="n">
        <x:f aca="0">IFERROR(IF(COUNT(B13:B15)=3,SUM(B13:B15),"À compléter / Non évalué"),"À compléter / Non évalué")</x:f>
        <x:v>895172.36</x:v>
      </x:c>
    </x:row>
    <x:row r="17" ht="35" hidden="0" customHeight="1">
      <x:c r="A17" s="46" t="s">
        <x:v>38</x:v>
      </x:c>
      <x:c r="B17" s="48" t="n">
        <x:f aca="0">IFERROR(IF(AND(COUNT(B13:B15)=3,COUNT(Paramètres!B11:B12)=2,MIN(Paramètres!B11:B12)&gt;=0,MAX(Paramètres!B11:B12)&lt;=1),ROUND(B13+B14*(1-Paramètres!B11)+B15*(1-Paramètres!B12),2),"À compléter / Non évalué"),"À compléter / Non évalué")</x:f>
        <x:v>817411.68</x:v>
      </x:c>
    </x:row>
    <x:row r="18" ht="35" hidden="0" customHeight="1">
      <x:c r="A18" s="46" t="s">
        <x:v>39</x:v>
      </x:c>
      <x:c r="B18" s="48" t="n">
        <x:f aca="0">Bordereau!$F$19</x:f>
        <x:v>763410</x:v>
      </x:c>
    </x:row>
    <x:row r="19" ht="35" hidden="0" customHeight="1">
      <x:c r="A19" s="46" t="str">
        <x:v>Écart du premier rang à l’estimation</x:v>
      </x:c>
      <x:c r="B19" s="50" t="n">
        <x:f aca="0">IFERROR(IF(AND(ISNUMBER(B13),ISNUMBER(B18),B18&gt;0),B13/B18-1,"À compléter / Non évalué"),"À compléter / Non évalué")</x:f>
        <x:v>0.01987136663129907</x:v>
      </x:c>
    </x:row>
    <x:row r="20" ht="35" hidden="0" customHeight="1">
      <x:c r="A20" s="46" t="s">
        <x:v>40</x:v>
      </x:c>
      <x:c r="B20" s="51" t="str">
        <x:f aca="0">IFERROR(IF(AND(ISNUMBER(B19),AND(ISNUMBER(Paramètres!B14),Paramètres!B14&gt;=0)),IF(ABS(B19)&gt;Paramètres!B14,"Oui","Non"),"À compléter / Non évalué"),"À compléter / Non évalué")</x:f>
        <x:v>Non</x:v>
      </x:c>
    </x:row>
  </x:sheetData>
  <x:conditionalFormatting sqref="F5:F9">
    <x:cfRule type="cellIs" dxfId="0" priority="2" aboveAverage="0" percent="0" bottom="0" operator="equal" rank="0" equalAverage="0">
      <x:formula>"Non conforme"</x:formula>
    </x:cfRule>
    <x:cfRule type="cellIs" dxfId="1" priority="3" aboveAverage="0" percent="0" bottom="0" operator="equal" rank="0" equalAverage="0">
      <x:formula>"Conforme"</x:formula>
    </x:cfRule>
    <x:cfRule type="cellIs" dxfId="2" priority="4" aboveAverage="0" percent="0" bottom="0" operator="equal" rank="0" equalAverage="0">
      <x:formula>"Conforme sous réserve"</x:formula>
    </x:cfRule>
  </x:conditionalFormatting>
  <x:conditionalFormatting sqref="E5:E9">
    <x:cfRule type="expression" dxfId="2" priority="5" aboveAverage="0" percent="0" bottom="0" rank="0" equalAverage="0">
      <x:formula>ABS(E5)&gt;=0.01</x:formula>
    </x:cfRule>
  </x:conditionalFormatting>
  <x:conditionalFormatting sqref="A5:I9">
    <x:cfRule type="expression" dxfId="3" priority="6" aboveAverage="0" percent="0" bottom="0" rank="0" equalAverage="0">
      <x:formula>$I5=1</x:formula>
    </x:cfRule>
  </x:conditionalFormatting>
  <x:pageMargins left="0.7" right="0.7" top="0.75" bottom="0.75" header="0.3" footer="0.3"/>
  <x:drawing xmlns:r="http://schemas.openxmlformats.org/officeDocument/2006/relationships" r:id="R7473464f14d34235"/>
</x:worksheet>
</file>

<file path=xl/worksheets/sheet3.xml><?xml version="1.0" encoding="utf-8"?>
<x:worksheet xmlns:x="http://schemas.openxmlformats.org/spreadsheetml/2006/main">
  <x:sheetPr>
    <x:tabColor rgb="FFB9C4D0"/>
  </x:sheetPr>
  <x:sheetViews>
    <x:sheetView showGridLines="0" workbookViewId="0"/>
  </x:sheetViews>
  <x:sheetFormatPr defaultColWidth="8.6796875" defaultRowHeight="15"/>
  <x:cols>
    <x:col min="1" max="1" width="58" hidden="0" customWidth="1"/>
    <x:col min="2" max="2" width="62" hidden="0" customWidth="1"/>
  </x:cols>
  <x:sheetData>
    <x:row r="1" ht="18.549999237060547" hidden="0">
      <x:c r="A1" s="1" t="s">
        <x:v>41</x:v>
      </x:c>
    </x:row>
    <x:row r="2" ht="15" hidden="0">
      <x:c r="A2" s="2" t="s">
        <x:v>42</x:v>
      </x:c>
    </x:row>
    <x:row r="4" ht="15" hidden="0">
      <x:c r="A4" s="20" t="s">
        <x:v>43</x:v>
      </x:c>
      <x:c r="B4" s="5" t="s">
        <x:v>44</x:v>
      </x:c>
    </x:row>
    <x:row r="5" ht="15" hidden="0">
      <x:c r="A5" s="20" t="s">
        <x:v>45</x:v>
      </x:c>
      <x:c r="B5" s="5" t="s">
        <x:v>46</x:v>
      </x:c>
    </x:row>
    <x:row r="6" ht="15" hidden="0">
      <x:c r="A6" s="20" t="s">
        <x:v>47</x:v>
      </x:c>
      <x:c r="B6" s="5" t="s">
        <x:v>48</x:v>
      </x:c>
    </x:row>
    <x:row r="7" ht="15" hidden="0">
      <x:c r="A7" s="20" t="s">
        <x:v>49</x:v>
      </x:c>
      <x:c r="B7" s="5" t="s">
        <x:v>50</x:v>
      </x:c>
    </x:row>
    <x:row r="8" ht="15" hidden="0">
      <x:c r="A8" s="20" t="s">
        <x:v>51</x:v>
      </x:c>
      <x:c r="B8" s="5" t="s">
        <x:v>52</x:v>
      </x:c>
    </x:row>
    <x:row r="9" ht="15" hidden="0">
      <x:c r="A9" s="20" t="s">
        <x:v>36</x:v>
      </x:c>
      <x:c r="B9" s="21" t="n">
        <x:v>0.05</x:v>
      </x:c>
    </x:row>
    <x:row r="10" ht="15" hidden="0">
      <x:c r="A10" s="20" t="s">
        <x:v>37</x:v>
      </x:c>
      <x:c r="B10" s="21" t="n">
        <x:v>0.09975</x:v>
      </x:c>
    </x:row>
    <x:row r="11" ht="15" hidden="0">
      <x:c r="A11" s="20" t="s">
        <x:v>53</x:v>
      </x:c>
      <x:c r="B11" s="22" t="n">
        <x:v>1</x:v>
      </x:c>
    </x:row>
    <x:row r="12" ht="15" hidden="0">
      <x:c r="A12" s="20" t="s">
        <x:v>54</x:v>
      </x:c>
      <x:c r="B12" s="22" t="n">
        <x:v>0.5</x:v>
      </x:c>
    </x:row>
    <x:row r="13" ht="15" hidden="0">
      <x:c r="A13" s="20" t="s">
        <x:v>55</x:v>
      </x:c>
      <x:c r="B13" s="22" t="n">
        <x:v>0.3</x:v>
      </x:c>
    </x:row>
    <x:row r="14" ht="15" hidden="0">
      <x:c r="A14" s="20" t="s">
        <x:v>56</x:v>
      </x:c>
      <x:c r="B14" s="22" t="n">
        <x:v>0.1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B9C4D0"/>
  </x:sheetPr>
  <x:sheetViews>
    <x:sheetView showGridLines="0" workbookViewId="0">
      <x:pane xSplit="2" ySplit="5" topLeftCell="C6" activePane="bottomRight" state="frozen"/>
    </x:sheetView>
  </x:sheetViews>
  <x:sheetFormatPr defaultColWidth="8.6796875" defaultRowHeight="15"/>
  <x:cols>
    <x:col min="1" max="1" width="5" hidden="0" customWidth="1"/>
    <x:col min="2" max="2" width="40" hidden="0" customWidth="1"/>
    <x:col min="3" max="3" width="8" hidden="0" customWidth="1"/>
    <x:col min="4" max="4" width="10" hidden="0" customWidth="1"/>
    <x:col min="5" max="5" width="13" hidden="0" customWidth="1"/>
    <x:col min="6" max="6" width="15" hidden="0" customWidth="1"/>
    <x:col min="7" max="7" width="12" hidden="0" customWidth="1"/>
    <x:col min="8" max="9" width="14" hidden="0" customWidth="1"/>
    <x:col min="10" max="10" width="12" hidden="0" customWidth="1"/>
    <x:col min="11" max="12" width="14" hidden="0" customWidth="1"/>
    <x:col min="13" max="13" width="12" hidden="0" customWidth="1"/>
    <x:col min="14" max="15" width="14" hidden="0" customWidth="1"/>
    <x:col min="16" max="16" width="12" hidden="0" customWidth="1"/>
    <x:col min="17" max="18" width="14" hidden="0" customWidth="1"/>
    <x:col min="19" max="19" width="12" hidden="0" customWidth="1"/>
    <x:col min="20" max="21" width="14" hidden="0" customWidth="1"/>
  </x:cols>
  <x:sheetData>
    <x:row r="1" ht="18.549999237060547" hidden="0">
      <x:c r="A1" s="1" t="s">
        <x:v>57</x:v>
      </x:c>
    </x:row>
    <x:row r="2" ht="15" hidden="0">
      <x:c r="A2" s="2" t="s">
        <x:v>58</x:v>
      </x:c>
    </x:row>
    <x:row r="4" ht="27.75" hidden="0" customHeight="1">
      <x:c r="E4" s="23" t="s">
        <x:v>59</x:v>
      </x:c>
      <x:c r="F4" s="23"/>
      <x:c r="G4" s="23" t="s">
        <x:v>60</x:v>
      </x:c>
      <x:c r="H4" s="23"/>
      <x:c r="I4" s="23"/>
      <x:c r="J4" s="23" t="s">
        <x:v>61</x:v>
      </x:c>
      <x:c r="K4" s="23"/>
      <x:c r="L4" s="23"/>
      <x:c r="M4" s="23" t="s">
        <x:v>62</x:v>
      </x:c>
      <x:c r="N4" s="23"/>
      <x:c r="O4" s="23"/>
      <x:c r="P4" s="23" t="s">
        <x:v>63</x:v>
      </x:c>
      <x:c r="Q4" s="23"/>
      <x:c r="R4" s="23"/>
      <x:c r="S4" s="23" t="s">
        <x:v>64</x:v>
      </x:c>
      <x:c r="T4" s="23"/>
      <x:c r="U4" s="23"/>
    </x:row>
    <x:row r="5" ht="30" hidden="0" customHeight="1">
      <x:c r="A5" s="6" t="s">
        <x:v>65</x:v>
      </x:c>
      <x:c r="B5" s="6" t="s">
        <x:v>66</x:v>
      </x:c>
      <x:c r="C5" s="6" t="s">
        <x:v>67</x:v>
      </x:c>
      <x:c r="D5" s="6" t="s">
        <x:v>68</x:v>
      </x:c>
      <x:c r="E5" s="6" t="s">
        <x:v>69</x:v>
      </x:c>
      <x:c r="F5" s="6" t="s">
        <x:v>70</x:v>
      </x:c>
      <x:c r="G5" s="6" t="s">
        <x:v>71</x:v>
      </x:c>
      <x:c r="H5" s="6" t="s">
        <x:v>19</x:v>
      </x:c>
      <x:c r="I5" s="6" t="s">
        <x:v>72</x:v>
      </x:c>
      <x:c r="J5" s="6" t="s">
        <x:v>71</x:v>
      </x:c>
      <x:c r="K5" s="6" t="s">
        <x:v>19</x:v>
      </x:c>
      <x:c r="L5" s="6" t="s">
        <x:v>72</x:v>
      </x:c>
      <x:c r="M5" s="6" t="s">
        <x:v>71</x:v>
      </x:c>
      <x:c r="N5" s="6" t="s">
        <x:v>19</x:v>
      </x:c>
      <x:c r="O5" s="6" t="s">
        <x:v>72</x:v>
      </x:c>
      <x:c r="P5" s="6" t="s">
        <x:v>71</x:v>
      </x:c>
      <x:c r="Q5" s="6" t="s">
        <x:v>19</x:v>
      </x:c>
      <x:c r="R5" s="6" t="s">
        <x:v>72</x:v>
      </x:c>
      <x:c r="S5" s="6" t="s">
        <x:v>71</x:v>
      </x:c>
      <x:c r="T5" s="6" t="s">
        <x:v>19</x:v>
      </x:c>
      <x:c r="U5" s="6" t="s">
        <x:v>72</x:v>
      </x:c>
    </x:row>
    <x:row r="6" ht="18" hidden="0" customHeight="1">
      <x:c r="A6" s="8" t="n">
        <x:v>1</x:v>
      </x:c>
      <x:c r="B6" s="9" t="s">
        <x:v>73</x:v>
      </x:c>
      <x:c r="C6" s="8" t="s">
        <x:v>74</x:v>
      </x:c>
      <x:c r="D6" s="24" t="n">
        <x:v>1</x:v>
      </x:c>
      <x:c r="E6" s="25" t="n">
        <x:v>42000</x:v>
      </x:c>
      <x:c r="F6" s="10" t="n">
        <x:f aca="0">IFERROR(IF(AND(AND(ISNUMBER($D6),$D6&gt;=0),AND(ISNUMBER(E6),E6&gt;=0)),ROUND($D6*E6,2),"À compléter / Non évalué"),"À compléter / Non évalué")</x:f>
        <x:v>42000</x:v>
      </x:c>
      <x:c r="G6" s="25" t="n">
        <x:v>39500</x:v>
      </x:c>
      <x:c r="H6" s="25" t="n">
        <x:v>39500</x:v>
      </x:c>
      <x:c r="I6" s="10" t="n">
        <x:f aca="0">IFERROR(IF(AND(AND(ISNUMBER($D6),$D6&gt;=0),AND(ISNUMBER(G6),G6&gt;=0)),ROUND($D6*G6,2),"À compléter / Non évalué"),"À compléter / Non évalué")</x:f>
        <x:v>39500</x:v>
      </x:c>
      <x:c r="J6" s="25" t="n">
        <x:v>44000</x:v>
      </x:c>
      <x:c r="K6" s="25" t="n">
        <x:v>44000</x:v>
      </x:c>
      <x:c r="L6" s="10" t="n">
        <x:f aca="0">IFERROR(IF(AND(AND(ISNUMBER($D6),$D6&gt;=0),AND(ISNUMBER(J6),J6&gt;=0)),ROUND($D6*J6,2),"À compléter / Non évalué"),"À compléter / Non évalué")</x:f>
        <x:v>44000</x:v>
      </x:c>
      <x:c r="M6" s="25" t="n">
        <x:v>36000</x:v>
      </x:c>
      <x:c r="N6" s="25" t="n">
        <x:v>36000</x:v>
      </x:c>
      <x:c r="O6" s="10" t="n">
        <x:f aca="0">IFERROR(IF(AND(AND(ISNUMBER($D6),$D6&gt;=0),AND(ISNUMBER(M6),M6&gt;=0)),ROUND($D6*M6,2),"À compléter / Non évalué"),"À compléter / Non évalué")</x:f>
        <x:v>36000</x:v>
      </x:c>
      <x:c r="P6" s="25" t="n">
        <x:v>128000</x:v>
      </x:c>
      <x:c r="Q6" s="25" t="n">
        <x:v>128000</x:v>
      </x:c>
      <x:c r="R6" s="10" t="n">
        <x:f aca="0">IFERROR(IF(AND(AND(ISNUMBER($D6),$D6&gt;=0),AND(ISNUMBER(P6),P6&gt;=0)),ROUND($D6*P6,2),"À compléter / Non évalué"),"À compléter / Non évalué")</x:f>
        <x:v>128000</x:v>
      </x:c>
      <x:c r="S6" s="25" t="n">
        <x:v>48000</x:v>
      </x:c>
      <x:c r="T6" s="25" t="n">
        <x:v>48000</x:v>
      </x:c>
      <x:c r="U6" s="10" t="n">
        <x:f aca="0">IFERROR(IF(AND(AND(ISNUMBER($D6),$D6&gt;=0),AND(ISNUMBER(S6),S6&gt;=0)),ROUND($D6*S6,2),"À compléter / Non évalué"),"À compléter / Non évalué")</x:f>
        <x:v>48000</x:v>
      </x:c>
    </x:row>
    <x:row r="7" ht="18" hidden="0" customHeight="1">
      <x:c r="A7" s="8" t="n">
        <x:v>2</x:v>
      </x:c>
      <x:c r="B7" s="9" t="s">
        <x:v>75</x:v>
      </x:c>
      <x:c r="C7" s="8" t="s">
        <x:v>74</x:v>
      </x:c>
      <x:c r="D7" s="24" t="n">
        <x:v>1</x:v>
      </x:c>
      <x:c r="E7" s="25" t="n">
        <x:v>36000</x:v>
      </x:c>
      <x:c r="F7" s="10" t="n">
        <x:f aca="0">IFERROR(IF(AND(AND(ISNUMBER($D7),$D7&gt;=0),AND(ISNUMBER(E7),E7&gt;=0)),ROUND($D7*E7,2),"À compléter / Non évalué"),"À compléter / Non évalué")</x:f>
        <x:v>36000</x:v>
      </x:c>
      <x:c r="G7" s="25" t="n">
        <x:v>31800</x:v>
      </x:c>
      <x:c r="H7" s="25" t="n">
        <x:v>31800</x:v>
      </x:c>
      <x:c r="I7" s="10" t="n">
        <x:f aca="0">IFERROR(IF(AND(AND(ISNUMBER($D7),$D7&gt;=0),AND(ISNUMBER(G7),G7&gt;=0)),ROUND($D7*G7,2),"À compléter / Non évalué"),"À compléter / Non évalué")</x:f>
        <x:v>31800</x:v>
      </x:c>
      <x:c r="J7" s="25" t="n">
        <x:v>33500</x:v>
      </x:c>
      <x:c r="K7" s="25" t="n">
        <x:v>33500</x:v>
      </x:c>
      <x:c r="L7" s="10" t="n">
        <x:f aca="0">IFERROR(IF(AND(AND(ISNUMBER($D7),$D7&gt;=0),AND(ISNUMBER(J7),J7&gt;=0)),ROUND($D7*J7,2),"À compléter / Non évalué"),"À compléter / Non évalué")</x:f>
        <x:v>33500</x:v>
      </x:c>
      <x:c r="M7" s="25" t="n">
        <x:v>30000</x:v>
      </x:c>
      <x:c r="N7" s="25" t="n">
        <x:v>30000</x:v>
      </x:c>
      <x:c r="O7" s="10" t="n">
        <x:f aca="0">IFERROR(IF(AND(AND(ISNUMBER($D7),$D7&gt;=0),AND(ISNUMBER(M7),M7&gt;=0)),ROUND($D7*M7,2),"À compléter / Non évalué"),"À compléter / Non évalué")</x:f>
        <x:v>30000</x:v>
      </x:c>
      <x:c r="P7" s="25" t="n">
        <x:v>34000</x:v>
      </x:c>
      <x:c r="Q7" s="25" t="n">
        <x:v>34000</x:v>
      </x:c>
      <x:c r="R7" s="10" t="n">
        <x:f aca="0">IFERROR(IF(AND(AND(ISNUMBER($D7),$D7&gt;=0),AND(ISNUMBER(P7),P7&gt;=0)),ROUND($D7*P7,2),"À compléter / Non évalué"),"À compléter / Non évalué")</x:f>
        <x:v>34000</x:v>
      </x:c>
      <x:c r="S7" s="25" t="n">
        <x:v>40000</x:v>
      </x:c>
      <x:c r="T7" s="25" t="n">
        <x:v>40000</x:v>
      </x:c>
      <x:c r="U7" s="10" t="n">
        <x:f aca="0">IFERROR(IF(AND(AND(ISNUMBER($D7),$D7&gt;=0),AND(ISNUMBER(S7),S7&gt;=0)),ROUND($D7*S7,2),"À compléter / Non évalué"),"À compléter / Non évalué")</x:f>
        <x:v>40000</x:v>
      </x:c>
    </x:row>
    <x:row r="8" ht="18" hidden="0" customHeight="1">
      <x:c r="A8" s="8" t="n">
        <x:v>3</x:v>
      </x:c>
      <x:c r="B8" s="9" t="s">
        <x:v>76</x:v>
      </x:c>
      <x:c r="C8" s="8" t="s">
        <x:v>77</x:v>
      </x:c>
      <x:c r="D8" s="24" t="n">
        <x:v>8400</x:v>
      </x:c>
      <x:c r="E8" s="25" t="n">
        <x:v>6.25</x:v>
      </x:c>
      <x:c r="F8" s="10" t="n">
        <x:f aca="0">IFERROR(IF(AND(AND(ISNUMBER($D8),$D8&gt;=0),AND(ISNUMBER(E8),E8&gt;=0)),ROUND($D8*E8,2),"À compléter / Non évalué"),"À compléter / Non évalué")</x:f>
        <x:v>52500</x:v>
      </x:c>
      <x:c r="G8" s="25" t="n">
        <x:v>6.1</x:v>
      </x:c>
      <x:c r="H8" s="25" t="n">
        <x:v>51240</x:v>
      </x:c>
      <x:c r="I8" s="10" t="n">
        <x:f aca="0">IFERROR(IF(AND(AND(ISNUMBER($D8),$D8&gt;=0),AND(ISNUMBER(G8),G8&gt;=0)),ROUND($D8*G8,2),"À compléter / Non évalué"),"À compléter / Non évalué")</x:f>
        <x:v>51240</x:v>
      </x:c>
      <x:c r="J8" s="25" t="n">
        <x:v>5.9</x:v>
      </x:c>
      <x:c r="K8" s="25" t="n">
        <x:v>49560</x:v>
      </x:c>
      <x:c r="L8" s="10" t="n">
        <x:f aca="0">IFERROR(IF(AND(AND(ISNUMBER($D8),$D8&gt;=0),AND(ISNUMBER(J8),J8&gt;=0)),ROUND($D8*J8,2),"À compléter / Non évalué"),"À compléter / Non évalué")</x:f>
        <x:v>49560</x:v>
      </x:c>
      <x:c r="M8" s="25" t="n">
        <x:v>5.75</x:v>
      </x:c>
      <x:c r="N8" s="25" t="n">
        <x:v>48300</x:v>
      </x:c>
      <x:c r="O8" s="10" t="n">
        <x:f aca="0">IFERROR(IF(AND(AND(ISNUMBER($D8),$D8&gt;=0),AND(ISNUMBER(M8),M8&gt;=0)),ROUND($D8*M8,2),"À compléter / Non évalué"),"À compléter / Non évalué")</x:f>
        <x:v>48300</x:v>
      </x:c>
      <x:c r="P8" s="25" t="n">
        <x:v>5.2</x:v>
      </x:c>
      <x:c r="Q8" s="25" t="n">
        <x:v>43680</x:v>
      </x:c>
      <x:c r="R8" s="10" t="n">
        <x:f aca="0">IFERROR(IF(AND(AND(ISNUMBER($D8),$D8&gt;=0),AND(ISNUMBER(P8),P8&gt;=0)),ROUND($D8*P8,2),"À compléter / Non évalué"),"À compléter / Non évalué")</x:f>
        <x:v>43680</x:v>
      </x:c>
      <x:c r="S8" s="25" t="n">
        <x:v>6.8</x:v>
      </x:c>
      <x:c r="T8" s="25" t="n">
        <x:v>57120</x:v>
      </x:c>
      <x:c r="U8" s="10" t="n">
        <x:f aca="0">IFERROR(IF(AND(AND(ISNUMBER($D8),$D8&gt;=0),AND(ISNUMBER(S8),S8&gt;=0)),ROUND($D8*S8,2),"À compléter / Non évalué"),"À compléter / Non évalué")</x:f>
        <x:v>57120</x:v>
      </x:c>
    </x:row>
    <x:row r="9" ht="18" hidden="0" customHeight="1">
      <x:c r="A9" s="8" t="n">
        <x:v>4</x:v>
      </x:c>
      <x:c r="B9" s="9" t="s">
        <x:v>78</x:v>
      </x:c>
      <x:c r="C9" s="8" t="s">
        <x:v>79</x:v>
      </x:c>
      <x:c r="D9" s="24" t="n">
        <x:v>1250</x:v>
      </x:c>
      <x:c r="E9" s="25" t="n">
        <x:v>31</x:v>
      </x:c>
      <x:c r="F9" s="10" t="n">
        <x:f aca="0">IFERROR(IF(AND(AND(ISNUMBER($D9),$D9&gt;=0),AND(ISNUMBER(E9),E9&gt;=0)),ROUND($D9*E9,2),"À compléter / Non évalué"),"À compléter / Non évalué")</x:f>
        <x:v>38750</x:v>
      </x:c>
      <x:c r="G9" s="25" t="n">
        <x:v>33.5</x:v>
      </x:c>
      <x:c r="H9" s="25" t="n">
        <x:v>41875</x:v>
      </x:c>
      <x:c r="I9" s="10" t="n">
        <x:f aca="0">IFERROR(IF(AND(AND(ISNUMBER($D9),$D9&gt;=0),AND(ISNUMBER(G9),G9&gt;=0)),ROUND($D9*G9,2),"À compléter / Non évalué"),"À compléter / Non évalué")</x:f>
        <x:v>41875</x:v>
      </x:c>
      <x:c r="J9" s="25" t="n">
        <x:v>30</x:v>
      </x:c>
      <x:c r="K9" s="25" t="n">
        <x:v>37500</x:v>
      </x:c>
      <x:c r="L9" s="10" t="n">
        <x:f aca="0">IFERROR(IF(AND(AND(ISNUMBER($D9),$D9&gt;=0),AND(ISNUMBER(J9),J9&gt;=0)),ROUND($D9*J9,2),"À compléter / Non évalué"),"À compléter / Non évalué")</x:f>
        <x:v>37500</x:v>
      </x:c>
      <x:c r="M9" s="25" t="n">
        <x:v>29</x:v>
      </x:c>
      <x:c r="N9" s="25" t="n">
        <x:v>36250</x:v>
      </x:c>
      <x:c r="O9" s="10" t="n">
        <x:f aca="0">IFERROR(IF(AND(AND(ISNUMBER($D9),$D9&gt;=0),AND(ISNUMBER(M9),M9&gt;=0)),ROUND($D9*M9,2),"À compléter / Non évalué"),"À compléter / Non évalué")</x:f>
        <x:v>36250</x:v>
      </x:c>
      <x:c r="P9" s="25" t="n">
        <x:v>8</x:v>
      </x:c>
      <x:c r="Q9" s="25" t="n">
        <x:v>10000</x:v>
      </x:c>
      <x:c r="R9" s="10" t="n">
        <x:f aca="0">IFERROR(IF(AND(AND(ISNUMBER($D9),$D9&gt;=0),AND(ISNUMBER(P9),P9&gt;=0)),ROUND($D9*P9,2),"À compléter / Non évalué"),"À compléter / Non évalué")</x:f>
        <x:v>10000</x:v>
      </x:c>
      <x:c r="S9" s="25" t="n">
        <x:v>35</x:v>
      </x:c>
      <x:c r="T9" s="25" t="n">
        <x:v>43750</x:v>
      </x:c>
      <x:c r="U9" s="10" t="n">
        <x:f aca="0">IFERROR(IF(AND(AND(ISNUMBER($D9),$D9&gt;=0),AND(ISNUMBER(S9),S9&gt;=0)),ROUND($D9*S9,2),"À compléter / Non évalué"),"À compléter / Non évalué")</x:f>
        <x:v>43750</x:v>
      </x:c>
    </x:row>
    <x:row r="10" ht="18" hidden="0" customHeight="1">
      <x:c r="A10" s="8" t="n">
        <x:v>5</x:v>
      </x:c>
      <x:c r="B10" s="9" t="s">
        <x:v>80</x:v>
      </x:c>
      <x:c r="C10" s="8" t="s">
        <x:v>81</x:v>
      </x:c>
      <x:c r="D10" s="24" t="n">
        <x:v>3900</x:v>
      </x:c>
      <x:c r="E10" s="25" t="n">
        <x:v>27.5</x:v>
      </x:c>
      <x:c r="F10" s="10" t="n">
        <x:f aca="0">IFERROR(IF(AND(AND(ISNUMBER($D10),$D10&gt;=0),AND(ISNUMBER(E10),E10&gt;=0)),ROUND($D10*E10,2),"À compléter / Non évalué"),"À compléter / Non évalué")</x:f>
        <x:v>107250</x:v>
      </x:c>
      <x:c r="G10" s="25" t="n">
        <x:v>28.2</x:v>
      </x:c>
      <x:c r="H10" s="25" t="n">
        <x:v>109980</x:v>
      </x:c>
      <x:c r="I10" s="10" t="n">
        <x:f aca="0">IFERROR(IF(AND(AND(ISNUMBER($D10),$D10&gt;=0),AND(ISNUMBER(G10),G10&gt;=0)),ROUND($D10*G10,2),"À compléter / Non évalué"),"À compléter / Non évalué")</x:f>
        <x:v>109980</x:v>
      </x:c>
      <x:c r="J10" s="25" t="n">
        <x:v>28.5</x:v>
      </x:c>
      <x:c r="K10" s="25" t="n">
        <x:v>101150</x:v>
      </x:c>
      <x:c r="L10" s="10" t="n">
        <x:f aca="0">IFERROR(IF(AND(AND(ISNUMBER($D10),$D10&gt;=0),AND(ISNUMBER(J10),J10&gt;=0)),ROUND($D10*J10,2),"À compléter / Non évalué"),"À compléter / Non évalué")</x:f>
        <x:v>111150</x:v>
      </x:c>
      <x:c r="M10" s="25" t="n">
        <x:v>26.9</x:v>
      </x:c>
      <x:c r="N10" s="25" t="n">
        <x:v>104910</x:v>
      </x:c>
      <x:c r="O10" s="10" t="n">
        <x:f aca="0">IFERROR(IF(AND(AND(ISNUMBER($D10),$D10&gt;=0),AND(ISNUMBER(M10),M10&gt;=0)),ROUND($D10*M10,2),"À compléter / Non évalué"),"À compléter / Non évalué")</x:f>
        <x:v>104910</x:v>
      </x:c>
      <x:c r="P10" s="25" t="n">
        <x:v>22</x:v>
      </x:c>
      <x:c r="Q10" s="25" t="n">
        <x:v>85800</x:v>
      </x:c>
      <x:c r="R10" s="10" t="n">
        <x:f aca="0">IFERROR(IF(AND(AND(ISNUMBER($D10),$D10&gt;=0),AND(ISNUMBER(P10),P10&gt;=0)),ROUND($D10*P10,2),"À compléter / Non évalué"),"À compléter / Non évalué")</x:f>
        <x:v>85800</x:v>
      </x:c>
      <x:c r="S10" s="25" t="n">
        <x:v>30.1</x:v>
      </x:c>
      <x:c r="T10" s="25" t="n">
        <x:v>117390</x:v>
      </x:c>
      <x:c r="U10" s="10" t="n">
        <x:f aca="0">IFERROR(IF(AND(AND(ISNUMBER($D10),$D10&gt;=0),AND(ISNUMBER(S10),S10&gt;=0)),ROUND($D10*S10,2),"À compléter / Non évalué"),"À compléter / Non évalué")</x:f>
        <x:v>117390</x:v>
      </x:c>
    </x:row>
    <x:row r="11" ht="18" hidden="0" customHeight="1">
      <x:c r="A11" s="8" t="n">
        <x:v>6</x:v>
      </x:c>
      <x:c r="B11" s="9" t="s">
        <x:v>82</x:v>
      </x:c>
      <x:c r="C11" s="8" t="s">
        <x:v>81</x:v>
      </x:c>
      <x:c r="D11" s="24" t="n">
        <x:v>1180</x:v>
      </x:c>
      <x:c r="E11" s="25" t="n">
        <x:v>152</x:v>
      </x:c>
      <x:c r="F11" s="10" t="n">
        <x:f aca="0">IFERROR(IF(AND(AND(ISNUMBER($D11),$D11&gt;=0),AND(ISNUMBER(E11),E11&gt;=0)),ROUND($D11*E11,2),"À compléter / Non évalué"),"À compléter / Non évalué")</x:f>
        <x:v>179360</x:v>
      </x:c>
      <x:c r="G11" s="25" t="n">
        <x:v>158</x:v>
      </x:c>
      <x:c r="H11" s="25" t="n">
        <x:v>186440</x:v>
      </x:c>
      <x:c r="I11" s="10" t="n">
        <x:f aca="0">IFERROR(IF(AND(AND(ISNUMBER($D11),$D11&gt;=0),AND(ISNUMBER(G11),G11&gt;=0)),ROUND($D11*G11,2),"À compléter / Non évalué"),"À compléter / Non évalué")</x:f>
        <x:v>186440</x:v>
      </x:c>
      <x:c r="J11" s="25" t="n">
        <x:v>156.5</x:v>
      </x:c>
      <x:c r="K11" s="25" t="n">
        <x:v>184670</x:v>
      </x:c>
      <x:c r="L11" s="10" t="n">
        <x:f aca="0">IFERROR(IF(AND(AND(ISNUMBER($D11),$D11&gt;=0),AND(ISNUMBER(J11),J11&gt;=0)),ROUND($D11*J11,2),"À compléter / Non évalué"),"À compléter / Non évalué")</x:f>
        <x:v>184670</x:v>
      </x:c>
      <x:c r="M11" s="25" t="n">
        <x:v>154</x:v>
      </x:c>
      <x:c r="N11" s="25" t="n">
        <x:v>181720</x:v>
      </x:c>
      <x:c r="O11" s="10" t="n">
        <x:f aca="0">IFERROR(IF(AND(AND(ISNUMBER($D11),$D11&gt;=0),AND(ISNUMBER(M11),M11&gt;=0)),ROUND($D11*M11,2),"À compléter / Non évalué"),"À compléter / Non évalué")</x:f>
        <x:v>181720</x:v>
      </x:c>
      <x:c r="P11" s="25" t="n">
        <x:v>162</x:v>
      </x:c>
      <x:c r="Q11" s="25" t="n">
        <x:v>191160</x:v>
      </x:c>
      <x:c r="R11" s="10" t="n">
        <x:f aca="0">IFERROR(IF(AND(AND(ISNUMBER($D11),$D11&gt;=0),AND(ISNUMBER(P11),P11&gt;=0)),ROUND($D11*P11,2),"À compléter / Non évalué"),"À compléter / Non évalué")</x:f>
        <x:v>191160</x:v>
      </x:c>
      <x:c r="S11" s="25" t="n">
        <x:v>165</x:v>
      </x:c>
      <x:c r="T11" s="25" t="n">
        <x:v>194700</x:v>
      </x:c>
      <x:c r="U11" s="10" t="n">
        <x:f aca="0">IFERROR(IF(AND(AND(ISNUMBER($D11),$D11&gt;=0),AND(ISNUMBER(S11),S11&gt;=0)),ROUND($D11*S11,2),"À compléter / Non évalué"),"À compléter / Non évalué")</x:f>
        <x:v>194700</x:v>
      </x:c>
    </x:row>
    <x:row r="12" ht="18" hidden="0" customHeight="1">
      <x:c r="A12" s="8" t="n">
        <x:v>7</x:v>
      </x:c>
      <x:c r="B12" s="9" t="s">
        <x:v>83</x:v>
      </x:c>
      <x:c r="C12" s="8" t="s">
        <x:v>81</x:v>
      </x:c>
      <x:c r="D12" s="24" t="n">
        <x:v>790</x:v>
      </x:c>
      <x:c r="E12" s="25" t="n">
        <x:v>163</x:v>
      </x:c>
      <x:c r="F12" s="10" t="n">
        <x:f aca="0">IFERROR(IF(AND(AND(ISNUMBER($D12),$D12&gt;=0),AND(ISNUMBER(E12),E12&gt;=0)),ROUND($D12*E12,2),"À compléter / Non évalué"),"À compléter / Non évalué")</x:f>
        <x:v>128770</x:v>
      </x:c>
      <x:c r="G12" s="25" t="n">
        <x:v>171.5</x:v>
      </x:c>
      <x:c r="H12" s="25" t="n">
        <x:v>135485</x:v>
      </x:c>
      <x:c r="I12" s="10" t="n">
        <x:f aca="0">IFERROR(IF(AND(AND(ISNUMBER($D12),$D12&gt;=0),AND(ISNUMBER(G12),G12&gt;=0)),ROUND($D12*G12,2),"À compléter / Non évalué"),"À compléter / Non évalué")</x:f>
        <x:v>135485</x:v>
      </x:c>
      <x:c r="J12" s="25" t="n">
        <x:v>169</x:v>
      </x:c>
      <x:c r="K12" s="25" t="n">
        <x:v>133510</x:v>
      </x:c>
      <x:c r="L12" s="10" t="n">
        <x:f aca="0">IFERROR(IF(AND(AND(ISNUMBER($D12),$D12&gt;=0),AND(ISNUMBER(J12),J12&gt;=0)),ROUND($D12*J12,2),"À compléter / Non évalué"),"À compléter / Non évalué")</x:f>
        <x:v>133510</x:v>
      </x:c>
      <x:c r="M12" s="25" t="n">
        <x:v>166</x:v>
      </x:c>
      <x:c r="N12" s="25" t="n">
        <x:v>131140</x:v>
      </x:c>
      <x:c r="O12" s="10" t="n">
        <x:f aca="0">IFERROR(IF(AND(AND(ISNUMBER($D12),$D12&gt;=0),AND(ISNUMBER(M12),M12&gt;=0)),ROUND($D12*M12,2),"À compléter / Non évalué"),"À compléter / Non évalué")</x:f>
        <x:v>131140</x:v>
      </x:c>
      <x:c r="P12" s="25" t="n">
        <x:v>176</x:v>
      </x:c>
      <x:c r="Q12" s="25" t="n">
        <x:v>139040</x:v>
      </x:c>
      <x:c r="R12" s="10" t="n">
        <x:f aca="0">IFERROR(IF(AND(AND(ISNUMBER($D12),$D12&gt;=0),AND(ISNUMBER(P12),P12&gt;=0)),ROUND($D12*P12,2),"À compléter / Non évalué"),"À compléter / Non évalué")</x:f>
        <x:v>139040</x:v>
      </x:c>
      <x:c r="S12" s="25" t="n">
        <x:v>178</x:v>
      </x:c>
      <x:c r="T12" s="25" t="n">
        <x:v>140620</x:v>
      </x:c>
      <x:c r="U12" s="10" t="n">
        <x:f aca="0">IFERROR(IF(AND(AND(ISNUMBER($D12),$D12&gt;=0),AND(ISNUMBER(S12),S12&gt;=0)),ROUND($D12*S12,2),"À compléter / Non évalué"),"À compléter / Non évalué")</x:f>
        <x:v>140620</x:v>
      </x:c>
    </x:row>
    <x:row r="13" ht="18" hidden="0" customHeight="1">
      <x:c r="A13" s="8" t="n">
        <x:v>8</x:v>
      </x:c>
      <x:c r="B13" s="9" t="s">
        <x:v>84</x:v>
      </x:c>
      <x:c r="C13" s="8" t="s">
        <x:v>85</x:v>
      </x:c>
      <x:c r="D13" s="24" t="n">
        <x:v>620</x:v>
      </x:c>
      <x:c r="E13" s="25" t="n">
        <x:v>84</x:v>
      </x:c>
      <x:c r="F13" s="10" t="n">
        <x:f aca="0">IFERROR(IF(AND(AND(ISNUMBER($D13),$D13&gt;=0),AND(ISNUMBER(E13),E13&gt;=0)),ROUND($D13*E13,2),"À compléter / Non évalué"),"À compléter / Non évalué")</x:f>
        <x:v>52080</x:v>
      </x:c>
      <x:c r="G13" s="25" t="n">
        <x:v>88</x:v>
      </x:c>
      <x:c r="H13" s="25" t="n">
        <x:v>54560</x:v>
      </x:c>
      <x:c r="I13" s="10" t="n">
        <x:f aca="0">IFERROR(IF(AND(AND(ISNUMBER($D13),$D13&gt;=0),AND(ISNUMBER(G13),G13&gt;=0)),ROUND($D13*G13,2),"À compléter / Non évalué"),"À compléter / Non évalué")</x:f>
        <x:v>54560</x:v>
      </x:c>
      <x:c r="J13" s="25" t="n">
        <x:v>86.5</x:v>
      </x:c>
      <x:c r="K13" s="25" t="n">
        <x:v>53630</x:v>
      </x:c>
      <x:c r="L13" s="10" t="n">
        <x:f aca="0">IFERROR(IF(AND(AND(ISNUMBER($D13),$D13&gt;=0),AND(ISNUMBER(J13),J13&gt;=0)),ROUND($D13*J13,2),"À compléter / Non évalué"),"À compléter / Non évalué")</x:f>
        <x:v>53630</x:v>
      </x:c>
      <x:c r="M13" s="25" t="n">
        <x:v>82</x:v>
      </x:c>
      <x:c r="N13" s="25" t="n">
        <x:v>50840</x:v>
      </x:c>
      <x:c r="O13" s="10" t="n">
        <x:f aca="0">IFERROR(IF(AND(AND(ISNUMBER($D13),$D13&gt;=0),AND(ISNUMBER(M13),M13&gt;=0)),ROUND($D13*M13,2),"À compléter / Non évalué"),"À compléter / Non évalué")</x:f>
        <x:v>50840</x:v>
      </x:c>
      <x:c r="P13" s="25" t="n">
        <x:v>79</x:v>
      </x:c>
      <x:c r="Q13" s="25" t="n">
        <x:v>48980</x:v>
      </x:c>
      <x:c r="R13" s="10" t="n">
        <x:f aca="0">IFERROR(IF(AND(AND(ISNUMBER($D13),$D13&gt;=0),AND(ISNUMBER(P13),P13&gt;=0)),ROUND($D13*P13,2),"À compléter / Non évalué"),"À compléter / Non évalué")</x:f>
        <x:v>48980</x:v>
      </x:c>
      <x:c r="S13" s="25" t="n">
        <x:v>92</x:v>
      </x:c>
      <x:c r="T13" s="25" t="n">
        <x:v>57040</x:v>
      </x:c>
      <x:c r="U13" s="10" t="n">
        <x:f aca="0">IFERROR(IF(AND(AND(ISNUMBER($D13),$D13&gt;=0),AND(ISNUMBER(S13),S13&gt;=0)),ROUND($D13*S13,2),"À compléter / Non évalué"),"À compléter / Non évalué")</x:f>
        <x:v>57040</x:v>
      </x:c>
    </x:row>
    <x:row r="14" ht="18" hidden="0" customHeight="1">
      <x:c r="A14" s="8" t="n">
        <x:v>9</x:v>
      </x:c>
      <x:c r="B14" s="9" t="s">
        <x:v>86</x:v>
      </x:c>
      <x:c r="C14" s="8" t="s">
        <x:v>87</x:v>
      </x:c>
      <x:c r="D14" s="24" t="n">
        <x:v>6</x:v>
      </x:c>
      <x:c r="E14" s="25" t="n">
        <x:v>9200</x:v>
      </x:c>
      <x:c r="F14" s="10" t="n">
        <x:f aca="0">IFERROR(IF(AND(AND(ISNUMBER($D14),$D14&gt;=0),AND(ISNUMBER(E14),E14&gt;=0)),ROUND($D14*E14,2),"À compléter / Non évalué"),"À compléter / Non évalué")</x:f>
        <x:v>55200</x:v>
      </x:c>
      <x:c r="G14" s="25" t="n">
        <x:v>9650</x:v>
      </x:c>
      <x:c r="H14" s="25" t="n">
        <x:v>57900</x:v>
      </x:c>
      <x:c r="I14" s="10" t="n">
        <x:f aca="0">IFERROR(IF(AND(AND(ISNUMBER($D14),$D14&gt;=0),AND(ISNUMBER(G14),G14&gt;=0)),ROUND($D14*G14,2),"À compléter / Non évalué"),"À compléter / Non évalué")</x:f>
        <x:v>57900</x:v>
      </x:c>
      <x:c r="J14" s="25" t="n">
        <x:v>10400</x:v>
      </x:c>
      <x:c r="K14" s="25" t="n">
        <x:v>62400</x:v>
      </x:c>
      <x:c r="L14" s="10" t="n">
        <x:f aca="0">IFERROR(IF(AND(AND(ISNUMBER($D14),$D14&gt;=0),AND(ISNUMBER(J14),J14&gt;=0)),ROUND($D14*J14,2),"À compléter / Non évalué"),"À compléter / Non évalué")</x:f>
        <x:v>62400</x:v>
      </x:c>
      <x:c r="M14" s="25" t="n">
        <x:v>9100</x:v>
      </x:c>
      <x:c r="N14" s="25" t="n">
        <x:v>54600</x:v>
      </x:c>
      <x:c r="O14" s="10" t="n">
        <x:f aca="0">IFERROR(IF(AND(AND(ISNUMBER($D14),$D14&gt;=0),AND(ISNUMBER(M14),M14&gt;=0)),ROUND($D14*M14,2),"À compléter / Non évalué"),"À compléter / Non évalué")</x:f>
        <x:v>54600</x:v>
      </x:c>
      <x:c r="P14" s="25" t="n">
        <x:v>6400</x:v>
      </x:c>
      <x:c r="Q14" s="25" t="n">
        <x:v>38400</x:v>
      </x:c>
      <x:c r="R14" s="10" t="n">
        <x:f aca="0">IFERROR(IF(AND(AND(ISNUMBER($D14),$D14&gt;=0),AND(ISNUMBER(P14),P14&gt;=0)),ROUND($D14*P14,2),"À compléter / Non évalué"),"À compléter / Non évalué")</x:f>
        <x:v>38400</x:v>
      </x:c>
      <x:c r="S14" s="25" t="n">
        <x:v>10200</x:v>
      </x:c>
      <x:c r="T14" s="25" t="n">
        <x:v>61200</x:v>
      </x:c>
      <x:c r="U14" s="10" t="n">
        <x:f aca="0">IFERROR(IF(AND(AND(ISNUMBER($D14),$D14&gt;=0),AND(ISNUMBER(S14),S14&gt;=0)),ROUND($D14*S14,2),"À compléter / Non évalué"),"À compléter / Non évalué")</x:f>
        <x:v>61200</x:v>
      </x:c>
    </x:row>
    <x:row r="15" ht="18" hidden="0" customHeight="1">
      <x:c r="A15" s="8" t="n">
        <x:v>10</x:v>
      </x:c>
      <x:c r="B15" s="9" t="s">
        <x:v>88</x:v>
      </x:c>
      <x:c r="C15" s="8" t="s">
        <x:v>74</x:v>
      </x:c>
      <x:c r="D15" s="24" t="n">
        <x:v>1</x:v>
      </x:c>
      <x:c r="E15" s="25" t="n">
        <x:v>21500</x:v>
      </x:c>
      <x:c r="F15" s="10" t="n">
        <x:f aca="0">IFERROR(IF(AND(AND(ISNUMBER($D15),$D15&gt;=0),AND(ISNUMBER(E15),E15&gt;=0)),ROUND($D15*E15,2),"À compléter / Non évalué"),"À compléter / Non évalué")</x:f>
        <x:v>21500</x:v>
      </x:c>
      <x:c r="G15" s="25" t="n">
        <x:v>19800</x:v>
      </x:c>
      <x:c r="H15" s="25" t="n">
        <x:v>19800</x:v>
      </x:c>
      <x:c r="I15" s="10" t="n">
        <x:f aca="0">IFERROR(IF(AND(AND(ISNUMBER($D15),$D15&gt;=0),AND(ISNUMBER(G15),G15&gt;=0)),ROUND($D15*G15,2),"À compléter / Non évalué"),"À compléter / Non évalué")</x:f>
        <x:v>19800</x:v>
      </x:c>
      <x:c r="J15" s="25" t="n">
        <x:v>22400</x:v>
      </x:c>
      <x:c r="K15" s="25" t="n">
        <x:v>22400</x:v>
      </x:c>
      <x:c r="L15" s="10" t="n">
        <x:f aca="0">IFERROR(IF(AND(AND(ISNUMBER($D15),$D15&gt;=0),AND(ISNUMBER(J15),J15&gt;=0)),ROUND($D15*J15,2),"À compléter / Non évalué"),"À compléter / Non évalué")</x:f>
        <x:v>22400</x:v>
      </x:c>
      <x:c r="M15" s="25" t="n">
        <x:v>18500</x:v>
      </x:c>
      <x:c r="N15" s="25" t="n">
        <x:v>18500</x:v>
      </x:c>
      <x:c r="O15" s="10" t="n">
        <x:f aca="0">IFERROR(IF(AND(AND(ISNUMBER($D15),$D15&gt;=0),AND(ISNUMBER(M15),M15&gt;=0)),ROUND($D15*M15,2),"À compléter / Non évalué"),"À compléter / Non évalué")</x:f>
        <x:v>18500</x:v>
      </x:c>
      <x:c r="P15" s="25" t="n">
        <x:v>16000</x:v>
      </x:c>
      <x:c r="Q15" s="25" t="n">
        <x:v>16000</x:v>
      </x:c>
      <x:c r="R15" s="10" t="n">
        <x:f aca="0">IFERROR(IF(AND(AND(ISNUMBER($D15),$D15&gt;=0),AND(ISNUMBER(P15),P15&gt;=0)),ROUND($D15*P15,2),"À compléter / Non évalué"),"À compléter / Non évalué")</x:f>
        <x:v>16000</x:v>
      </x:c>
      <x:c r="S15" s="25" t="n">
        <x:v>24000</x:v>
      </x:c>
      <x:c r="T15" s="25" t="n">
        <x:v>24000</x:v>
      </x:c>
      <x:c r="U15" s="10" t="n">
        <x:f aca="0">IFERROR(IF(AND(AND(ISNUMBER($D15),$D15&gt;=0),AND(ISNUMBER(S15),S15&gt;=0)),ROUND($D15*S15,2),"À compléter / Non évalué"),"À compléter / Non évalué")</x:f>
        <x:v>24000</x:v>
      </x:c>
    </x:row>
    <x:row r="16" ht="18" hidden="0" customHeight="1">
      <x:c r="A16" s="8" t="n">
        <x:v>11</x:v>
      </x:c>
      <x:c r="B16" s="9" t="s">
        <x:v>89</x:v>
      </x:c>
      <x:c r="C16" s="8" t="s">
        <x:v>74</x:v>
      </x:c>
      <x:c r="D16" s="24" t="n">
        <x:v>1</x:v>
      </x:c>
      <x:c r="E16" s="25" t="n">
        <x:v>50000</x:v>
      </x:c>
      <x:c r="F16" s="10" t="n">
        <x:f aca="0">IFERROR(IF(AND(AND(ISNUMBER($D16),$D16&gt;=0),AND(ISNUMBER(E16),E16&gt;=0)),ROUND($D16*E16,2),"À compléter / Non évalué"),"À compléter / Non évalué")</x:f>
        <x:v>50000</x:v>
      </x:c>
      <x:c r="G16" s="25" t="n">
        <x:v>50000</x:v>
      </x:c>
      <x:c r="H16" s="25" t="n">
        <x:v>50000</x:v>
      </x:c>
      <x:c r="I16" s="10" t="n">
        <x:f aca="0">IFERROR(IF(AND(AND(ISNUMBER($D16),$D16&gt;=0),AND(ISNUMBER(G16),G16&gt;=0)),ROUND($D16*G16,2),"À compléter / Non évalué"),"À compléter / Non évalué")</x:f>
        <x:v>50000</x:v>
      </x:c>
      <x:c r="J16" s="25" t="n">
        <x:v>50000</x:v>
      </x:c>
      <x:c r="K16" s="25" t="n">
        <x:v>50000</x:v>
      </x:c>
      <x:c r="L16" s="10" t="n">
        <x:f aca="0">IFERROR(IF(AND(AND(ISNUMBER($D16),$D16&gt;=0),AND(ISNUMBER(J16),J16&gt;=0)),ROUND($D16*J16,2),"À compléter / Non évalué"),"À compléter / Non évalué")</x:f>
        <x:v>50000</x:v>
      </x:c>
      <x:c r="M16" s="25" t="n">
        <x:v>50000</x:v>
      </x:c>
      <x:c r="N16" s="25" t="n">
        <x:v>50000</x:v>
      </x:c>
      <x:c r="O16" s="10" t="n">
        <x:f aca="0">IFERROR(IF(AND(AND(ISNUMBER($D16),$D16&gt;=0),AND(ISNUMBER(M16),M16&gt;=0)),ROUND($D16*M16,2),"À compléter / Non évalué"),"À compléter / Non évalué")</x:f>
        <x:v>50000</x:v>
      </x:c>
      <x:c r="P16" s="25" t="n">
        <x:v>50000</x:v>
      </x:c>
      <x:c r="Q16" s="25" t="n">
        <x:v>50000</x:v>
      </x:c>
      <x:c r="R16" s="10" t="n">
        <x:f aca="0">IFERROR(IF(AND(AND(ISNUMBER($D16),$D16&gt;=0),AND(ISNUMBER(P16),P16&gt;=0)),ROUND($D16*P16,2),"À compléter / Non évalué"),"À compléter / Non évalué")</x:f>
        <x:v>50000</x:v>
      </x:c>
      <x:c r="S16" s="25" t="n">
        <x:v>50000</x:v>
      </x:c>
      <x:c r="T16" s="25" t="n">
        <x:v>50000</x:v>
      </x:c>
      <x:c r="U16" s="10" t="n">
        <x:f aca="0">IFERROR(IF(AND(AND(ISNUMBER($D16),$D16&gt;=0),AND(ISNUMBER(S16),S16&gt;=0)),ROUND($D16*S16,2),"À compléter / Non évalué"),"À compléter / Non évalué")</x:f>
        <x:v>50000</x:v>
      </x:c>
    </x:row>
    <x:row r="18" ht="15" hidden="0">
      <x:c r="A18" s="26"/>
      <x:c r="B18" s="27" t="s">
        <x:v>90</x:v>
      </x:c>
      <x:c r="C18" s="26"/>
      <x:c r="D18" s="26"/>
      <x:c r="E18" s="26"/>
      <x:c r="F18" s="26"/>
      <x:c r="G18" s="26"/>
      <x:c r="H18" s="28" t="n">
        <x:f aca="0">IFERROR(IF(AND(COUNT(H6:H16)=11,MIN(H6:H16)&gt;=0),SUM(H6:H16),"À compléter / Non évalué"),"À compléter / Non évalué")</x:f>
        <x:v>778580</x:v>
      </x:c>
      <x:c r="I18" s="26"/>
      <x:c r="J18" s="26"/>
      <x:c r="K18" s="28" t="n">
        <x:f aca="0">IFERROR(IF(AND(COUNT(K6:K16)=11,MIN(K6:K16)&gt;=0),SUM(K6:K16),"À compléter / Non évalué"),"À compléter / Non évalué")</x:f>
        <x:v>772320</x:v>
      </x:c>
      <x:c r="L18" s="26"/>
      <x:c r="M18" s="26"/>
      <x:c r="N18" s="28" t="n">
        <x:f aca="0">IFERROR(IF(AND(COUNT(N6:N16)=11,MIN(N6:N16)&gt;=0),SUM(N6:N16),"À compléter / Non évalué"),"À compléter / Non évalué")</x:f>
        <x:v>742260</x:v>
      </x:c>
      <x:c r="O18" s="26"/>
      <x:c r="P18" s="26"/>
      <x:c r="Q18" s="28" t="n">
        <x:f aca="0">IFERROR(IF(AND(COUNT(Q6:Q16)=11,MIN(Q6:Q16)&gt;=0),SUM(Q6:Q16),"À compléter / Non évalué"),"À compléter / Non évalué")</x:f>
        <x:v>785060</x:v>
      </x:c>
      <x:c r="R18" s="26"/>
      <x:c r="S18" s="26"/>
      <x:c r="T18" s="28" t="n">
        <x:f aca="0">IFERROR(IF(AND(COUNT(T6:T16)=11,MIN(T6:T16)&gt;=0),SUM(T6:T16),"À compléter / Non évalué"),"À compléter / Non évalué")</x:f>
        <x:v>833820</x:v>
      </x:c>
      <x:c r="U18" s="26"/>
    </x:row>
    <x:row r="19" ht="15" hidden="0">
      <x:c r="A19" s="26"/>
      <x:c r="B19" s="27" t="s">
        <x:v>91</x:v>
      </x:c>
      <x:c r="C19" s="26"/>
      <x:c r="D19" s="26"/>
      <x:c r="E19" s="26"/>
      <x:c r="F19" s="28" t="n">
        <x:f aca="0">IFERROR(IF(AND(COUNT(F6:F16)=11,MIN(F6:F16)&gt;=0),SUM(F6:F16),"À compléter / Non évalué"),"À compléter / Non évalué")</x:f>
        <x:v>763410</x:v>
      </x:c>
      <x:c r="G19" s="26"/>
      <x:c r="H19" s="26"/>
      <x:c r="I19" s="28" t="n">
        <x:f aca="0">IFERROR(IF(AND(COUNT(I6:I16)=11,MIN(I6:I16)&gt;=0),SUM(I6:I16),"À compléter / Non évalué"),"À compléter / Non évalué")</x:f>
        <x:v>778580</x:v>
      </x:c>
      <x:c r="J19" s="26"/>
      <x:c r="K19" s="26"/>
      <x:c r="L19" s="28" t="n">
        <x:f aca="0">IFERROR(IF(AND(COUNT(L6:L16)=11,MIN(L6:L16)&gt;=0),SUM(L6:L16),"À compléter / Non évalué"),"À compléter / Non évalué")</x:f>
        <x:v>782320</x:v>
      </x:c>
      <x:c r="M19" s="26"/>
      <x:c r="N19" s="26"/>
      <x:c r="O19" s="28" t="n">
        <x:f aca="0">IFERROR(IF(AND(COUNT(O6:O16)=11,MIN(O6:O16)&gt;=0),SUM(O6:O16),"À compléter / Non évalué"),"À compléter / Non évalué")</x:f>
        <x:v>742260</x:v>
      </x:c>
      <x:c r="P19" s="26"/>
      <x:c r="Q19" s="26"/>
      <x:c r="R19" s="28" t="n">
        <x:f aca="0">IFERROR(IF(AND(COUNT(R6:R16)=11,MIN(R6:R16)&gt;=0),SUM(R6:R16),"À compléter / Non évalué"),"À compléter / Non évalué")</x:f>
        <x:v>785060</x:v>
      </x:c>
      <x:c r="S19" s="26"/>
      <x:c r="T19" s="26"/>
      <x:c r="U19" s="28" t="n">
        <x:f aca="0">IFERROR(IF(AND(COUNT(U6:U16)=11,MIN(U6:U16)&gt;=0),SUM(U6:U16),"À compléter / Non évalué"),"À compléter / Non évalué")</x:f>
        <x:v>833820</x:v>
      </x:c>
    </x:row>
    <x:row r="20" ht="15" hidden="0">
      <x:c r="A20" s="26"/>
      <x:c r="B20" s="27" t="s">
        <x:v>92</x:v>
      </x:c>
      <x:c r="C20" s="26"/>
      <x:c r="D20" s="26"/>
      <x:c r="E20" s="26"/>
      <x:c r="F20" s="26"/>
      <x:c r="G20" s="26"/>
      <x:c r="H20" s="26"/>
      <x:c r="I20" s="28" t="n">
        <x:f aca="0">IFERROR(IF(AND(ISNUMBER(I19),ISNUMBER(H18)),I19-H18,"À compléter / Non évalué"),"À compléter / Non évalué")</x:f>
        <x:v>0</x:v>
      </x:c>
      <x:c r="J20" s="26"/>
      <x:c r="K20" s="26"/>
      <x:c r="L20" s="28" t="n">
        <x:f aca="0">IFERROR(IF(AND(ISNUMBER(L19),ISNUMBER(K18)),L19-K18,"À compléter / Non évalué"),"À compléter / Non évalué")</x:f>
        <x:v>10000</x:v>
      </x:c>
      <x:c r="M20" s="26"/>
      <x:c r="N20" s="26"/>
      <x:c r="O20" s="28" t="n">
        <x:f aca="0">IFERROR(IF(AND(ISNUMBER(O19),ISNUMBER(N18)),O19-N18,"À compléter / Non évalué"),"À compléter / Non évalué")</x:f>
        <x:v>0</x:v>
      </x:c>
      <x:c r="P20" s="26"/>
      <x:c r="Q20" s="26"/>
      <x:c r="R20" s="28" t="n">
        <x:f aca="0">IFERROR(IF(AND(ISNUMBER(R19),ISNUMBER(Q18)),R19-Q18,"À compléter / Non évalué"),"À compléter / Non évalué")</x:f>
        <x:v>0</x:v>
      </x:c>
      <x:c r="S20" s="26"/>
      <x:c r="T20" s="26"/>
      <x:c r="U20" s="28" t="n">
        <x:f aca="0">IFERROR(IF(AND(ISNUMBER(U19),ISNUMBER(T18)),U19-T18,"À compléter / Non évalué"),"À compléter / Non évalué")</x:f>
        <x:v>0</x:v>
      </x:c>
    </x:row>
    <x:row r="21" ht="23.850000381469727" hidden="0">
      <x:c r="A21" s="26"/>
      <x:c r="B21" s="27" t="s">
        <x:v>93</x:v>
      </x:c>
      <x:c r="C21" s="26"/>
      <x:c r="D21" s="26"/>
      <x:c r="E21" s="26"/>
      <x:c r="F21" s="26"/>
      <x:c r="G21" s="26"/>
      <x:c r="H21" s="26"/>
      <x:c r="I21" s="29" t="str">
        <x:f aca="0">IFERROR(IF(ISNUMBER(I20),IF(ABS(I20)&lt;0.01,"Exact","Correction requise"),"À compléter / Non évalué"),"À compléter / Non évalué")</x:f>
        <x:v>Exact</x:v>
      </x:c>
      <x:c r="J21" s="26"/>
      <x:c r="K21" s="26"/>
      <x:c r="L21" s="29" t="str">
        <x:f aca="0">IFERROR(IF(ISNUMBER(L20),IF(ABS(L20)&lt;0.01,"Exact","Correction requise"),"À compléter / Non évalué"),"À compléter / Non évalué")</x:f>
        <x:v>Correction requise</x:v>
      </x:c>
      <x:c r="M21" s="26"/>
      <x:c r="N21" s="26"/>
      <x:c r="O21" s="29" t="str">
        <x:f aca="0">IFERROR(IF(ISNUMBER(O20),IF(ABS(O20)&lt;0.01,"Exact","Correction requise"),"À compléter / Non évalué"),"À compléter / Non évalué")</x:f>
        <x:v>Exact</x:v>
      </x:c>
      <x:c r="P21" s="26"/>
      <x:c r="Q21" s="26"/>
      <x:c r="R21" s="29" t="str">
        <x:f aca="0">IFERROR(IF(ISNUMBER(R20),IF(ABS(R20)&lt;0.01,"Exact","Correction requise"),"À compléter / Non évalué"),"À compléter / Non évalué")</x:f>
        <x:v>Exact</x:v>
      </x:c>
      <x:c r="S21" s="26"/>
      <x:c r="T21" s="26"/>
      <x:c r="U21" s="29" t="str">
        <x:f aca="0">IFERROR(IF(ISNUMBER(U20),IF(ABS(U20)&lt;0.01,"Exact","Correction requise"),"À compléter / Non évalué"),"À compléter / Non évalué")</x:f>
        <x:v>Exact</x:v>
      </x:c>
    </x:row>
    <x:row r="23" ht="15" hidden="0">
      <x:c r="B23" s="2" t="s">
        <x:v>94</x:v>
      </x:c>
    </x:row>
  </x:sheetData>
  <x:mergeCells>
    <x:mergeCell ref="E4:F4"/>
    <x:mergeCell ref="G4:I4"/>
    <x:mergeCell ref="J4:L4"/>
    <x:mergeCell ref="M4:O4"/>
    <x:mergeCell ref="P4:R4"/>
    <x:mergeCell ref="S4:U4"/>
  </x:mergeCells>
  <x:conditionalFormatting sqref="H6:H16">
    <x:cfRule type="expression" dxfId="4" priority="2" aboveAverage="0" percent="0" bottom="0" rank="0" equalAverage="0">
      <x:formula>ABS(H6-I6)&gt;=0.01</x:formula>
    </x:cfRule>
  </x:conditionalFormatting>
  <x:conditionalFormatting sqref="I21:I21">
    <x:cfRule type="cellIs" dxfId="1" priority="3" aboveAverage="0" percent="0" bottom="0" operator="equal" rank="0" equalAverage="0">
      <x:formula>"Exact"</x:formula>
    </x:cfRule>
    <x:cfRule type="cellIs" dxfId="2" priority="4" aboveAverage="0" percent="0" bottom="0" operator="equal" rank="0" equalAverage="0">
      <x:formula>"Correction requise"</x:formula>
    </x:cfRule>
  </x:conditionalFormatting>
  <x:conditionalFormatting sqref="K6:K16">
    <x:cfRule type="expression" dxfId="4" priority="5" aboveAverage="0" percent="0" bottom="0" rank="0" equalAverage="0">
      <x:formula>ABS(K6-L6)&gt;=0.01</x:formula>
    </x:cfRule>
  </x:conditionalFormatting>
  <x:conditionalFormatting sqref="L21:L21">
    <x:cfRule type="cellIs" dxfId="1" priority="6" aboveAverage="0" percent="0" bottom="0" operator="equal" rank="0" equalAverage="0">
      <x:formula>"Exact"</x:formula>
    </x:cfRule>
    <x:cfRule type="cellIs" dxfId="2" priority="7" aboveAverage="0" percent="0" bottom="0" operator="equal" rank="0" equalAverage="0">
      <x:formula>"Correction requise"</x:formula>
    </x:cfRule>
  </x:conditionalFormatting>
  <x:conditionalFormatting sqref="N6:N16">
    <x:cfRule type="expression" dxfId="4" priority="8" aboveAverage="0" percent="0" bottom="0" rank="0" equalAverage="0">
      <x:formula>ABS(N6-O6)&gt;=0.01</x:formula>
    </x:cfRule>
  </x:conditionalFormatting>
  <x:conditionalFormatting sqref="O21:O21">
    <x:cfRule type="cellIs" dxfId="1" priority="9" aboveAverage="0" percent="0" bottom="0" operator="equal" rank="0" equalAverage="0">
      <x:formula>"Exact"</x:formula>
    </x:cfRule>
    <x:cfRule type="cellIs" dxfId="2" priority="10" aboveAverage="0" percent="0" bottom="0" operator="equal" rank="0" equalAverage="0">
      <x:formula>"Correction requise"</x:formula>
    </x:cfRule>
  </x:conditionalFormatting>
  <x:conditionalFormatting sqref="Q6:Q16">
    <x:cfRule type="expression" dxfId="4" priority="11" aboveAverage="0" percent="0" bottom="0" rank="0" equalAverage="0">
      <x:formula>ABS(Q6-R6)&gt;=0.01</x:formula>
    </x:cfRule>
  </x:conditionalFormatting>
  <x:conditionalFormatting sqref="R21:R21">
    <x:cfRule type="cellIs" dxfId="1" priority="12" aboveAverage="0" percent="0" bottom="0" operator="equal" rank="0" equalAverage="0">
      <x:formula>"Exact"</x:formula>
    </x:cfRule>
    <x:cfRule type="cellIs" dxfId="2" priority="13" aboveAverage="0" percent="0" bottom="0" operator="equal" rank="0" equalAverage="0">
      <x:formula>"Correction requise"</x:formula>
    </x:cfRule>
  </x:conditionalFormatting>
  <x:conditionalFormatting sqref="T6:T16">
    <x:cfRule type="expression" dxfId="4" priority="14" aboveAverage="0" percent="0" bottom="0" rank="0" equalAverage="0">
      <x:formula>ABS(T6-U6)&gt;=0.01</x:formula>
    </x:cfRule>
  </x:conditionalFormatting>
  <x:conditionalFormatting sqref="U21:U21">
    <x:cfRule type="cellIs" dxfId="1" priority="15" aboveAverage="0" percent="0" bottom="0" operator="equal" rank="0" equalAverage="0">
      <x:formula>"Exact"</x:formula>
    </x:cfRule>
    <x:cfRule type="cellIs" dxfId="2" priority="16" aboveAverage="0" percent="0" bottom="0" operator="equal" rank="0" equalAverage="0">
      <x:formula>"Correction requise"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9C4D0"/>
  </x:sheetPr>
  <x:sheetViews>
    <x:sheetView showGridLines="0" workbookViewId="0">
      <x:pane xSplit="3" ySplit="4" topLeftCell="D5" activePane="bottomRight" state="frozen"/>
    </x:sheetView>
  </x:sheetViews>
  <x:sheetFormatPr defaultColWidth="8.6796875" defaultRowHeight="15"/>
  <x:cols>
    <x:col min="1" max="1" width="5" hidden="0" customWidth="1"/>
    <x:col min="2" max="2" width="58" hidden="0" customWidth="1"/>
    <x:col min="3" max="3" width="11" hidden="0" customWidth="1"/>
    <x:col min="4" max="8" width="17" hidden="0" customWidth="1"/>
  </x:cols>
  <x:sheetData>
    <x:row r="1" ht="18.549999237060547" hidden="0">
      <x:c r="A1" s="1" t="s">
        <x:v>95</x:v>
      </x:c>
    </x:row>
    <x:row r="2" ht="15" hidden="0">
      <x:c r="A2" s="2" t="str">
        <x:v>Oui ou Non pour chaque exigence. Nature majeure/mineure à confirmer; toute réserve est exclue du classement provisoire.</x:v>
      </x:c>
    </x:row>
    <x:row r="4" ht="42" hidden="0" customHeight="1">
      <x:c r="A4" s="6" t="s">
        <x:v>65</x:v>
      </x:c>
      <x:c r="B4" s="6" t="s">
        <x:v>96</x:v>
      </x:c>
      <x:c r="C4" s="6" t="s">
        <x:v>97</x:v>
      </x:c>
      <x:c r="D4" s="6" t="s">
        <x:v>60</x:v>
      </x:c>
      <x:c r="E4" s="6" t="s">
        <x:v>61</x:v>
      </x:c>
      <x:c r="F4" s="6" t="s">
        <x:v>62</x:v>
      </x:c>
      <x:c r="G4" s="6" t="s">
        <x:v>63</x:v>
      </x:c>
      <x:c r="H4" s="6" t="s">
        <x:v>64</x:v>
      </x:c>
    </x:row>
    <x:row r="5" ht="21.75" hidden="0" customHeight="1">
      <x:c r="A5" s="30" t="n">
        <x:v>1</x:v>
      </x:c>
      <x:c r="B5" s="31" t="s">
        <x:v>98</x:v>
      </x:c>
      <x:c r="C5" s="32" t="s">
        <x:v>99</x:v>
      </x:c>
      <x:c r="D5" s="32" t="s">
        <x:v>100</x:v>
      </x:c>
      <x:c r="E5" s="32" t="s">
        <x:v>100</x:v>
      </x:c>
      <x:c r="F5" s="32" t="s">
        <x:v>100</x:v>
      </x:c>
      <x:c r="G5" s="32" t="s">
        <x:v>100</x:v>
      </x:c>
      <x:c r="H5" s="32" t="s">
        <x:v>100</x:v>
      </x:c>
    </x:row>
    <x:row r="6" ht="21.75" hidden="0" customHeight="1">
      <x:c r="A6" s="30" t="n">
        <x:v>2</x:v>
      </x:c>
      <x:c r="B6" s="31" t="s">
        <x:v>101</x:v>
      </x:c>
      <x:c r="C6" s="32" t="s">
        <x:v>99</x:v>
      </x:c>
      <x:c r="D6" s="32" t="s">
        <x:v>100</x:v>
      </x:c>
      <x:c r="E6" s="32" t="s">
        <x:v>100</x:v>
      </x:c>
      <x:c r="F6" s="32" t="s">
        <x:v>102</x:v>
      </x:c>
      <x:c r="G6" s="32" t="s">
        <x:v>100</x:v>
      </x:c>
      <x:c r="H6" s="32" t="s">
        <x:v>100</x:v>
      </x:c>
    </x:row>
    <x:row r="7" ht="21.75" hidden="0" customHeight="1">
      <x:c r="A7" s="30" t="n">
        <x:v>3</x:v>
      </x:c>
      <x:c r="B7" s="31" t="s">
        <x:v>103</x:v>
      </x:c>
      <x:c r="C7" s="32" t="s">
        <x:v>99</x:v>
      </x:c>
      <x:c r="D7" s="32" t="s">
        <x:v>100</x:v>
      </x:c>
      <x:c r="E7" s="32" t="s">
        <x:v>100</x:v>
      </x:c>
      <x:c r="F7" s="32" t="s">
        <x:v>100</x:v>
      </x:c>
      <x:c r="G7" s="32" t="s">
        <x:v>100</x:v>
      </x:c>
      <x:c r="H7" s="32" t="s">
        <x:v>100</x:v>
      </x:c>
    </x:row>
    <x:row r="8" ht="21.75" hidden="0" customHeight="1">
      <x:c r="A8" s="30" t="n">
        <x:v>4</x:v>
      </x:c>
      <x:c r="B8" s="31" t="s">
        <x:v>104</x:v>
      </x:c>
      <x:c r="C8" s="32" t="s">
        <x:v>99</x:v>
      </x:c>
      <x:c r="D8" s="32" t="s">
        <x:v>100</x:v>
      </x:c>
      <x:c r="E8" s="32" t="s">
        <x:v>100</x:v>
      </x:c>
      <x:c r="F8" s="32" t="s">
        <x:v>100</x:v>
      </x:c>
      <x:c r="G8" s="32" t="s">
        <x:v>100</x:v>
      </x:c>
      <x:c r="H8" s="32" t="s">
        <x:v>100</x:v>
      </x:c>
    </x:row>
    <x:row r="9" ht="21.75" hidden="0" customHeight="1">
      <x:c r="A9" s="30" t="n">
        <x:v>5</x:v>
      </x:c>
      <x:c r="B9" s="31" t="s">
        <x:v>105</x:v>
      </x:c>
      <x:c r="C9" s="32" t="s">
        <x:v>99</x:v>
      </x:c>
      <x:c r="D9" s="32" t="s">
        <x:v>100</x:v>
      </x:c>
      <x:c r="E9" s="32" t="s">
        <x:v>100</x:v>
      </x:c>
      <x:c r="F9" s="32" t="s">
        <x:v>100</x:v>
      </x:c>
      <x:c r="G9" s="32" t="s">
        <x:v>100</x:v>
      </x:c>
      <x:c r="H9" s="32" t="s">
        <x:v>100</x:v>
      </x:c>
    </x:row>
    <x:row r="10" ht="21.75" hidden="0" customHeight="1">
      <x:c r="A10" s="30" t="n">
        <x:v>6</x:v>
      </x:c>
      <x:c r="B10" s="31" t="s">
        <x:v>106</x:v>
      </x:c>
      <x:c r="C10" s="32" t="s">
        <x:v>99</x:v>
      </x:c>
      <x:c r="D10" s="32" t="s">
        <x:v>100</x:v>
      </x:c>
      <x:c r="E10" s="32" t="s">
        <x:v>100</x:v>
      </x:c>
      <x:c r="F10" s="32" t="s">
        <x:v>100</x:v>
      </x:c>
      <x:c r="G10" s="32" t="s">
        <x:v>100</x:v>
      </x:c>
      <x:c r="H10" s="32" t="s">
        <x:v>100</x:v>
      </x:c>
    </x:row>
    <x:row r="11" ht="21.75" hidden="0" customHeight="1">
      <x:c r="A11" s="30" t="n">
        <x:v>7</x:v>
      </x:c>
      <x:c r="B11" s="31" t="s">
        <x:v>107</x:v>
      </x:c>
      <x:c r="C11" s="32" t="s">
        <x:v>99</x:v>
      </x:c>
      <x:c r="D11" s="32" t="s">
        <x:v>100</x:v>
      </x:c>
      <x:c r="E11" s="32" t="s">
        <x:v>100</x:v>
      </x:c>
      <x:c r="F11" s="32" t="s">
        <x:v>100</x:v>
      </x:c>
      <x:c r="G11" s="32" t="s">
        <x:v>100</x:v>
      </x:c>
      <x:c r="H11" s="32" t="s">
        <x:v>100</x:v>
      </x:c>
    </x:row>
    <x:row r="12" ht="21.75" hidden="0" customHeight="1">
      <x:c r="A12" s="30" t="n">
        <x:v>8</x:v>
      </x:c>
      <x:c r="B12" s="31" t="s">
        <x:v>108</x:v>
      </x:c>
      <x:c r="C12" s="32" t="s">
        <x:v>99</x:v>
      </x:c>
      <x:c r="D12" s="32" t="s">
        <x:v>100</x:v>
      </x:c>
      <x:c r="E12" s="32" t="s">
        <x:v>100</x:v>
      </x:c>
      <x:c r="F12" s="32" t="s">
        <x:v>100</x:v>
      </x:c>
      <x:c r="G12" s="32" t="s">
        <x:v>100</x:v>
      </x:c>
      <x:c r="H12" s="32" t="s">
        <x:v>100</x:v>
      </x:c>
    </x:row>
    <x:row r="13" ht="21.75" hidden="0" customHeight="1">
      <x:c r="A13" s="30" t="n">
        <x:v>9</x:v>
      </x:c>
      <x:c r="B13" s="31" t="s">
        <x:v>109</x:v>
      </x:c>
      <x:c r="C13" s="32" t="s">
        <x:v>110</x:v>
      </x:c>
      <x:c r="D13" s="32" t="s">
        <x:v>100</x:v>
      </x:c>
      <x:c r="E13" s="32" t="s">
        <x:v>100</x:v>
      </x:c>
      <x:c r="F13" s="32" t="s">
        <x:v>100</x:v>
      </x:c>
      <x:c r="G13" s="32" t="s">
        <x:v>100</x:v>
      </x:c>
      <x:c r="H13" s="32" t="s">
        <x:v>102</x:v>
      </x:c>
    </x:row>
    <x:row r="14" ht="50" hidden="0" customHeight="1">
      <x:c r="A14" s="26"/>
      <x:c r="B14" s="27" t="s">
        <x:v>111</x:v>
      </x:c>
      <x:c r="C14" s="26"/>
      <x:c r="D14" s="41" t="str">
        <x:f aca="0">IFERROR(IF(AND(COUNTIF(D5:D13,"Oui")+COUNTIF(D5:D13,"Non")=9,COUNTIF($C$5:$C$13,"Majeure")+COUNTIF($C$5:$C$13,"Mineure")=9),IF(COUNTIFS($C$5:$C$13,"Majeure",D5:D13,"Non")&gt;0,"Non conforme (hypothèse)",IF(COUNTIFS($C$5:$C$13,"Mineure",D5:D13,"Non")&gt;0,"À valider (mineure)","Conforme (provisoire)")),"À compléter / Non évalué"),"À compléter / Non évalué")</x:f>
        <x:v>Conforme (provisoire)</x:v>
      </x:c>
      <x:c r="E14" s="41" t="str">
        <x:f aca="0">IFERROR(IF(AND(COUNTIF(E5:E13,"Oui")+COUNTIF(E5:E13,"Non")=9,COUNTIF($C$5:$C$13,"Majeure")+COUNTIF($C$5:$C$13,"Mineure")=9),IF(COUNTIFS($C$5:$C$13,"Majeure",E5:E13,"Non")&gt;0,"Non conforme (hypothèse)",IF(COUNTIFS($C$5:$C$13,"Mineure",E5:E13,"Non")&gt;0,"À valider (mineure)","Conforme (provisoire)")),"À compléter / Non évalué"),"À compléter / Non évalué")</x:f>
        <x:v>Conforme (provisoire)</x:v>
      </x:c>
      <x:c r="F14" s="41" t="str">
        <x:f aca="0">IFERROR(IF(AND(COUNTIF(F5:F13,"Oui")+COUNTIF(F5:F13,"Non")=9,COUNTIF($C$5:$C$13,"Majeure")+COUNTIF($C$5:$C$13,"Mineure")=9),IF(COUNTIFS($C$5:$C$13,"Majeure",F5:F13,"Non")&gt;0,"Non conforme (hypothèse)",IF(COUNTIFS($C$5:$C$13,"Mineure",F5:F13,"Non")&gt;0,"À valider (mineure)","Conforme (provisoire)")),"À compléter / Non évalué"),"À compléter / Non évalué")</x:f>
        <x:v>Non conforme (hypothèse)</x:v>
      </x:c>
      <x:c r="G14" s="41" t="str">
        <x:f aca="0">IFERROR(IF(AND(COUNTIF(G5:G13,"Oui")+COUNTIF(G5:G13,"Non")=9,COUNTIF($C$5:$C$13,"Majeure")+COUNTIF($C$5:$C$13,"Mineure")=9),IF(COUNTIFS($C$5:$C$13,"Majeure",G5:G13,"Non")&gt;0,"Non conforme (hypothèse)",IF(COUNTIFS($C$5:$C$13,"Mineure",G5:G13,"Non")&gt;0,"À valider (mineure)","Conforme (provisoire)")),"À compléter / Non évalué"),"À compléter / Non évalué")</x:f>
        <x:v>Conforme (provisoire)</x:v>
      </x:c>
      <x:c r="H14" s="41" t="str">
        <x:f aca="0">IFERROR(IF(AND(COUNTIF(H5:H13,"Oui")+COUNTIF(H5:H13,"Non")=9,COUNTIF($C$5:$C$13,"Majeure")+COUNTIF($C$5:$C$13,"Mineure")=9),IF(COUNTIFS($C$5:$C$13,"Majeure",H5:H13,"Non")&gt;0,"Non conforme (hypothèse)",IF(COUNTIFS($C$5:$C$13,"Mineure",H5:H13,"Non")&gt;0,"À valider (mineure)","Conforme (provisoire)")),"À compléter / Non évalué"),"À compléter / Non évalué")</x:f>
        <x:v>À valider (mineure)</x:v>
      </x:c>
    </x:row>
    <x:row r="15" ht="100" hidden="0" customHeight="1">
      <x:c r="B15" s="3" t="s">
        <x:v>112</x:v>
      </x:c>
      <x:c r="D15" s="42" t="s">
        <x:v>113</x:v>
      </x:c>
      <x:c r="E15" s="42" t="s">
        <x:v>113</x:v>
      </x:c>
      <x:c r="F15" s="42" t="str">
        <x:v>Garantie absente : exclusion proposée selon la qualification majeure retenue dans ce scénario, à confirmer.</x:v>
      </x:c>
      <x:c r="G15" s="42" t="s">
        <x:v>113</x:v>
      </x:c>
      <x:c r="H15" s="42" t="str">
        <x:v>Déclaration non signée : qualification mineure et régularisation à confirmer. Offre exclue du classement tant que la réserve subsiste.</x:v>
      </x:c>
    </x:row>
  </x:sheetData>
  <x:conditionalFormatting sqref="D5:H13">
    <x:cfRule type="expression" dxfId="0" priority="2" aboveAverage="0" percent="0" bottom="0" rank="0" equalAverage="0">
      <x:formula>AND(D5="Non",$C5="Majeure")</x:formula>
    </x:cfRule>
    <x:cfRule type="expression" dxfId="2" priority="3" aboveAverage="0" percent="0" bottom="0" rank="0" equalAverage="0">
      <x:formula>AND(D5="Non",$C5="Mineure")</x:formula>
    </x:cfRule>
  </x:conditionalFormatting>
  <x:conditionalFormatting sqref="D14:H14">
    <x:cfRule type="cellIs" dxfId="0" priority="4" aboveAverage="0" percent="0" bottom="0" operator="equal" rank="0" equalAverage="0">
      <x:formula>"Non conforme"</x:formula>
    </x:cfRule>
    <x:cfRule type="cellIs" dxfId="1" priority="5" aboveAverage="0" percent="0" bottom="0" operator="equal" rank="0" equalAverage="0">
      <x:formula>"Conforme"</x:formula>
    </x:cfRule>
    <x:cfRule type="cellIs" dxfId="2" priority="6" aboveAverage="0" percent="0" bottom="0" operator="equal" rank="0" equalAverage="0">
      <x:formula>"Conforme sous réserve"</x:formula>
    </x:cfRule>
  </x:conditionalFormatting>
  <x:dataValidations count="2">
    <x:dataValidation type="list" errorStyle="stop" allowBlank="1" showDropDown="0" showInputMessage="0" showErrorMessage="0" sqref="D5:H13">
      <x:formula1>"Oui,Non"</x:formula1>
    </x:dataValidation>
    <x:dataValidation type="list" errorStyle="stop" allowBlank="0" showDropDown="0" showInputMessage="0" showErrorMessage="0" sqref="C5:C13">
      <x:formula1>"Majeure,Mineure"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B9C4D0"/>
  </x:sheetPr>
  <x:sheetViews>
    <x:sheetView showGridLines="0" workbookViewId="0"/>
  </x:sheetViews>
  <x:sheetFormatPr defaultColWidth="8.6796875" defaultRowHeight="15"/>
  <x:cols>
    <x:col min="1" max="1" width="5" hidden="0" customWidth="1"/>
    <x:col min="2" max="2" width="44" hidden="0" customWidth="1"/>
    <x:col min="3" max="3" width="16" hidden="0" customWidth="1"/>
    <x:col min="4" max="8" width="17" hidden="0" customWidth="1"/>
  </x:cols>
  <x:sheetData>
    <x:row r="1" ht="18.549999237060547" hidden="0">
      <x:c r="A1" s="1" t="s">
        <x:v>114</x:v>
      </x:c>
    </x:row>
    <x:row r="2" ht="15" hidden="0">
      <x:c r="A2" s="2" t="s">
        <x:v>115</x:v>
      </x:c>
    </x:row>
    <x:row r="4" ht="42" hidden="0" customHeight="1">
      <x:c r="A4" s="6" t="s">
        <x:v>65</x:v>
      </x:c>
      <x:c r="B4" s="6" t="s">
        <x:v>66</x:v>
      </x:c>
      <x:c r="C4" s="6" t="s">
        <x:v>116</x:v>
      </x:c>
      <x:c r="D4" s="6" t="s">
        <x:v>60</x:v>
      </x:c>
      <x:c r="E4" s="6" t="s">
        <x:v>61</x:v>
      </x:c>
      <x:c r="F4" s="6" t="s">
        <x:v>62</x:v>
      </x:c>
      <x:c r="G4" s="6" t="s">
        <x:v>63</x:v>
      </x:c>
      <x:c r="H4" s="6" t="s">
        <x:v>64</x:v>
      </x:c>
    </x:row>
    <x:row r="5" ht="15" hidden="0">
      <x:c r="A5" s="34" t="n">
        <x:f aca="0">Bordereau!A6</x:f>
        <x:v>1</x:v>
      </x:c>
      <x:c r="B5" s="9" t="str">
        <x:f aca="0">Bordereau!B6</x:f>
        <x:v>Mobilisation et démobilisation</x:v>
      </x:c>
      <x:c r="C5" s="10" t="n">
        <x:f aca="0">IFERROR(IF(AND(COUNT(Bordereau!G6,Bordereau!J6,Bordereau!M6,Bordereau!P6,Bordereau!S6)=5,MIN(Bordereau!G6,Bordereau!J6,Bordereau!M6,Bordereau!P6,Bordereau!S6)&gt;=0),MEDIAN(Bordereau!G6,Bordereau!J6,Bordereau!M6,Bordereau!P6,Bordereau!S6),"À compléter / Non évalué"),"À compléter / Non évalué")</x:f>
        <x:v>44000</x:v>
      </x:c>
      <x:c r="D5" s="35" t="n">
        <x:f aca="0">IFERROR(IF(AND(ISNUMBER($C5),$C5&gt;0,AND(ISNUMBER(Bordereau!G6),Bordereau!G6&gt;=0)),Bordereau!G6/$C5-1,"À compléter / Non évalué"),"À compléter / Non évalué")</x:f>
        <x:v>-0.10227272727272729</x:v>
      </x:c>
      <x:c r="E5" s="35" t="n">
        <x:f aca="0">IFERROR(IF(AND(ISNUMBER($C5),$C5&gt;0,AND(ISNUMBER(Bordereau!J6),Bordereau!J6&gt;=0)),Bordereau!J6/$C5-1,"À compléter / Non évalué"),"À compléter / Non évalué")</x:f>
        <x:v>0</x:v>
      </x:c>
      <x:c r="F5" s="35" t="n">
        <x:f aca="0">IFERROR(IF(AND(ISNUMBER($C5),$C5&gt;0,AND(ISNUMBER(Bordereau!M6),Bordereau!M6&gt;=0)),Bordereau!M6/$C5-1,"À compléter / Non évalué"),"À compléter / Non évalué")</x:f>
        <x:v>-0.18181818181818177</x:v>
      </x:c>
      <x:c r="G5" s="35" t="n">
        <x:f aca="0">IFERROR(IF(AND(ISNUMBER($C5),$C5&gt;0,AND(ISNUMBER(Bordereau!P6),Bordereau!P6&gt;=0)),Bordereau!P6/$C5-1,"À compléter / Non évalué"),"À compléter / Non évalué")</x:f>
        <x:v>1.9090909090909092</x:v>
      </x:c>
      <x:c r="H5" s="35" t="n">
        <x:f aca="0">IFERROR(IF(AND(ISNUMBER($C5),$C5&gt;0,AND(ISNUMBER(Bordereau!S6),Bordereau!S6&gt;=0)),Bordereau!S6/$C5-1,"À compléter / Non évalué"),"À compléter / Non évalué")</x:f>
        <x:v>0.09090909090909083</x:v>
      </x:c>
    </x:row>
    <x:row r="6" ht="15" hidden="0">
      <x:c r="A6" s="34" t="n">
        <x:f aca="0">Bordereau!A7</x:f>
        <x:v>2</x:v>
      </x:c>
      <x:c r="B6" s="9" t="str">
        <x:f aca="0">Bordereau!B7</x:f>
        <x:v>Maintien de la circulation et signalisation</x:v>
      </x:c>
      <x:c r="C6" s="10" t="n">
        <x:f aca="0">IFERROR(IF(AND(COUNT(Bordereau!G7,Bordereau!J7,Bordereau!M7,Bordereau!P7,Bordereau!S7)=5,MIN(Bordereau!G7,Bordereau!J7,Bordereau!M7,Bordereau!P7,Bordereau!S7)&gt;=0),MEDIAN(Bordereau!G7,Bordereau!J7,Bordereau!M7,Bordereau!P7,Bordereau!S7),"À compléter / Non évalué"),"À compléter / Non évalué")</x:f>
        <x:v>33500</x:v>
      </x:c>
      <x:c r="D6" s="35" t="n">
        <x:f aca="0">IFERROR(IF(AND(ISNUMBER($C6),$C6&gt;0,AND(ISNUMBER(Bordereau!G7),Bordereau!G7&gt;=0)),Bordereau!G7/$C6-1,"À compléter / Non évalué"),"À compléter / Non évalué")</x:f>
        <x:v>-0.05074626865671639</x:v>
      </x:c>
      <x:c r="E6" s="35" t="n">
        <x:f aca="0">IFERROR(IF(AND(ISNUMBER($C6),$C6&gt;0,AND(ISNUMBER(Bordereau!J7),Bordereau!J7&gt;=0)),Bordereau!J7/$C6-1,"À compléter / Non évalué"),"À compléter / Non évalué")</x:f>
        <x:v>0</x:v>
      </x:c>
      <x:c r="F6" s="35" t="n">
        <x:f aca="0">IFERROR(IF(AND(ISNUMBER($C6),$C6&gt;0,AND(ISNUMBER(Bordereau!M7),Bordereau!M7&gt;=0)),Bordereau!M7/$C6-1,"À compléter / Non évalué"),"À compléter / Non évalué")</x:f>
        <x:v>-0.10447761194029848</x:v>
      </x:c>
      <x:c r="G6" s="35" t="n">
        <x:f aca="0">IFERROR(IF(AND(ISNUMBER($C6),$C6&gt;0,AND(ISNUMBER(Bordereau!P7),Bordereau!P7&gt;=0)),Bordereau!P7/$C6-1,"À compléter / Non évalué"),"À compléter / Non évalué")</x:f>
        <x:v>0.014925373134328401</x:v>
      </x:c>
      <x:c r="H6" s="35" t="n">
        <x:f aca="0">IFERROR(IF(AND(ISNUMBER($C6),$C6&gt;0,AND(ISNUMBER(Bordereau!S7),Bordereau!S7&gt;=0)),Bordereau!S7/$C6-1,"À compléter / Non évalué"),"À compléter / Non évalué")</x:f>
        <x:v>0.19402985074626855</x:v>
      </x:c>
    </x:row>
    <x:row r="7" ht="15" hidden="0">
      <x:c r="A7" s="34" t="n">
        <x:f aca="0">Bordereau!A8</x:f>
        <x:v>3</x:v>
      </x:c>
      <x:c r="B7" s="9" t="str">
        <x:f aca="0">Bordereau!B8</x:f>
        <x:v>Planage de l'enrobé existant (50 mm)</x:v>
      </x:c>
      <x:c r="C7" s="10" t="n">
        <x:f aca="0">IFERROR(IF(AND(COUNT(Bordereau!G8,Bordereau!J8,Bordereau!M8,Bordereau!P8,Bordereau!S8)=5,MIN(Bordereau!G8,Bordereau!J8,Bordereau!M8,Bordereau!P8,Bordereau!S8)&gt;=0),MEDIAN(Bordereau!G8,Bordereau!J8,Bordereau!M8,Bordereau!P8,Bordereau!S8),"À compléter / Non évalué"),"À compléter / Non évalué")</x:f>
        <x:v>5.9</x:v>
      </x:c>
      <x:c r="D7" s="35" t="n">
        <x:f aca="0">IFERROR(IF(AND(ISNUMBER($C7),$C7&gt;0,AND(ISNUMBER(Bordereau!G8),Bordereau!G8&gt;=0)),Bordereau!G8/$C7-1,"À compléter / Non évalué"),"À compléter / Non évalué")</x:f>
        <x:v>0.03389830508474567</x:v>
      </x:c>
      <x:c r="E7" s="35" t="n">
        <x:f aca="0">IFERROR(IF(AND(ISNUMBER($C7),$C7&gt;0,AND(ISNUMBER(Bordereau!J8),Bordereau!J8&gt;=0)),Bordereau!J8/$C7-1,"À compléter / Non évalué"),"À compléter / Non évalué")</x:f>
        <x:v>0</x:v>
      </x:c>
      <x:c r="F7" s="35" t="n">
        <x:f aca="0">IFERROR(IF(AND(ISNUMBER($C7),$C7&gt;0,AND(ISNUMBER(Bordereau!M8),Bordereau!M8&gt;=0)),Bordereau!M8/$C7-1,"À compléter / Non évalué"),"À compléter / Non évalué")</x:f>
        <x:v>-0.025423728813559365</x:v>
      </x:c>
      <x:c r="G7" s="35" t="n">
        <x:f aca="0">IFERROR(IF(AND(ISNUMBER($C7),$C7&gt;0,AND(ISNUMBER(Bordereau!P8),Bordereau!P8&gt;=0)),Bordereau!P8/$C7-1,"À compléter / Non évalué"),"À compléter / Non évalué")</x:f>
        <x:v>-0.11864406779661019</x:v>
      </x:c>
      <x:c r="H7" s="35" t="n">
        <x:f aca="0">IFERROR(IF(AND(ISNUMBER($C7),$C7&gt;0,AND(ISNUMBER(Bordereau!S8),Bordereau!S8&gt;=0)),Bordereau!S8/$C7-1,"À compléter / Non évalué"),"À compléter / Non évalué")</x:f>
        <x:v>0.15254237288135575</x:v>
      </x:c>
    </x:row>
    <x:row r="8" ht="15" hidden="0">
      <x:c r="A8" s="34" t="n">
        <x:f aca="0">Bordereau!A9</x:f>
        <x:v>4</x:v>
      </x:c>
      <x:c r="B8" s="9" t="str">
        <x:f aca="0">Bordereau!B9</x:f>
        <x:v>Excavation de 2e classe</x:v>
      </x:c>
      <x:c r="C8" s="10" t="n">
        <x:f aca="0">IFERROR(IF(AND(COUNT(Bordereau!G9,Bordereau!J9,Bordereau!M9,Bordereau!P9,Bordereau!S9)=5,MIN(Bordereau!G9,Bordereau!J9,Bordereau!M9,Bordereau!P9,Bordereau!S9)&gt;=0),MEDIAN(Bordereau!G9,Bordereau!J9,Bordereau!M9,Bordereau!P9,Bordereau!S9),"À compléter / Non évalué"),"À compléter / Non évalué")</x:f>
        <x:v>30</x:v>
      </x:c>
      <x:c r="D8" s="35" t="n">
        <x:f aca="0">IFERROR(IF(AND(ISNUMBER($C8),$C8&gt;0,AND(ISNUMBER(Bordereau!G9),Bordereau!G9&gt;=0)),Bordereau!G9/$C8-1,"À compléter / Non évalué"),"À compléter / Non évalué")</x:f>
        <x:v>0.1166666666666667</x:v>
      </x:c>
      <x:c r="E8" s="35" t="n">
        <x:f aca="0">IFERROR(IF(AND(ISNUMBER($C8),$C8&gt;0,AND(ISNUMBER(Bordereau!J9),Bordereau!J9&gt;=0)),Bordereau!J9/$C8-1,"À compléter / Non évalué"),"À compléter / Non évalué")</x:f>
        <x:v>0</x:v>
      </x:c>
      <x:c r="F8" s="35" t="n">
        <x:f aca="0">IFERROR(IF(AND(ISNUMBER($C8),$C8&gt;0,AND(ISNUMBER(Bordereau!M9),Bordereau!M9&gt;=0)),Bordereau!M9/$C8-1,"À compléter / Non évalué"),"À compléter / Non évalué")</x:f>
        <x:v>-0.033333333333333326</x:v>
      </x:c>
      <x:c r="G8" s="35" t="n">
        <x:f aca="0">IFERROR(IF(AND(ISNUMBER($C8),$C8&gt;0,AND(ISNUMBER(Bordereau!P9),Bordereau!P9&gt;=0)),Bordereau!P9/$C8-1,"À compléter / Non évalué"),"À compléter / Non évalué")</x:f>
        <x:v>-0.7333333333333334</x:v>
      </x:c>
      <x:c r="H8" s="35" t="n">
        <x:f aca="0">IFERROR(IF(AND(ISNUMBER($C8),$C8&gt;0,AND(ISNUMBER(Bordereau!S9),Bordereau!S9&gt;=0)),Bordereau!S9/$C8-1,"À compléter / Non évalué"),"À compléter / Non évalué")</x:f>
        <x:v>0.16666666666666674</x:v>
      </x:c>
    </x:row>
    <x:row r="9" ht="15" hidden="0">
      <x:c r="A9" s="34" t="n">
        <x:f aca="0">Bordereau!A10</x:f>
        <x:v>5</x:v>
      </x:c>
      <x:c r="B9" s="9" t="str">
        <x:f aca="0">Bordereau!B10</x:f>
        <x:v>Fondation granulaire MG 20 (300 mm)</x:v>
      </x:c>
      <x:c r="C9" s="10" t="n">
        <x:f aca="0">IFERROR(IF(AND(COUNT(Bordereau!G10,Bordereau!J10,Bordereau!M10,Bordereau!P10,Bordereau!S10)=5,MIN(Bordereau!G10,Bordereau!J10,Bordereau!M10,Bordereau!P10,Bordereau!S10)&gt;=0),MEDIAN(Bordereau!G10,Bordereau!J10,Bordereau!M10,Bordereau!P10,Bordereau!S10),"À compléter / Non évalué"),"À compléter / Non évalué")</x:f>
        <x:v>28.2</x:v>
      </x:c>
      <x:c r="D9" s="35" t="n">
        <x:f aca="0">IFERROR(IF(AND(ISNUMBER($C9),$C9&gt;0,AND(ISNUMBER(Bordereau!G10),Bordereau!G10&gt;=0)),Bordereau!G10/$C9-1,"À compléter / Non évalué"),"À compléter / Non évalué")</x:f>
        <x:v>0</x:v>
      </x:c>
      <x:c r="E9" s="35" t="n">
        <x:f aca="0">IFERROR(IF(AND(ISNUMBER($C9),$C9&gt;0,AND(ISNUMBER(Bordereau!J10),Bordereau!J10&gt;=0)),Bordereau!J10/$C9-1,"À compléter / Non évalué"),"À compléter / Non évalué")</x:f>
        <x:v>0.010638297872340496</x:v>
      </x:c>
      <x:c r="F9" s="35" t="n">
        <x:f aca="0">IFERROR(IF(AND(ISNUMBER($C9),$C9&gt;0,AND(ISNUMBER(Bordereau!M10),Bordereau!M10&gt;=0)),Bordereau!M10/$C9-1,"À compléter / Non évalué"),"À compléter / Non évalué")</x:f>
        <x:v>-0.046099290780141855</x:v>
      </x:c>
      <x:c r="G9" s="35" t="n">
        <x:f aca="0">IFERROR(IF(AND(ISNUMBER($C9),$C9&gt;0,AND(ISNUMBER(Bordereau!P10),Bordereau!P10&gt;=0)),Bordereau!P10/$C9-1,"À compléter / Non évalué"),"À compléter / Non évalué")</x:f>
        <x:v>-0.21985815602836878</x:v>
      </x:c>
      <x:c r="H9" s="35" t="n">
        <x:f aca="0">IFERROR(IF(AND(ISNUMBER($C9),$C9&gt;0,AND(ISNUMBER(Bordereau!S10),Bordereau!S10&gt;=0)),Bordereau!S10/$C9-1,"À compléter / Non évalué"),"À compléter / Non évalué")</x:f>
        <x:v>0.06737588652482285</x:v>
      </x:c>
    </x:row>
    <x:row r="10" ht="15" hidden="0">
      <x:c r="A10" s="34" t="n">
        <x:f aca="0">Bordereau!A11</x:f>
        <x:v>6</x:v>
      </x:c>
      <x:c r="B10" s="9" t="str">
        <x:f aca="0">Bordereau!B11</x:f>
        <x:v>Enrobé ESG-14, couche de base (60 mm)</x:v>
      </x:c>
      <x:c r="C10" s="10" t="n">
        <x:f aca="0">IFERROR(IF(AND(COUNT(Bordereau!G11,Bordereau!J11,Bordereau!M11,Bordereau!P11,Bordereau!S11)=5,MIN(Bordereau!G11,Bordereau!J11,Bordereau!M11,Bordereau!P11,Bordereau!S11)&gt;=0),MEDIAN(Bordereau!G11,Bordereau!J11,Bordereau!M11,Bordereau!P11,Bordereau!S11),"À compléter / Non évalué"),"À compléter / Non évalué")</x:f>
        <x:v>158</x:v>
      </x:c>
      <x:c r="D10" s="35" t="n">
        <x:f aca="0">IFERROR(IF(AND(ISNUMBER($C10),$C10&gt;0,AND(ISNUMBER(Bordereau!G11),Bordereau!G11&gt;=0)),Bordereau!G11/$C10-1,"À compléter / Non évalué"),"À compléter / Non évalué")</x:f>
        <x:v>0</x:v>
      </x:c>
      <x:c r="E10" s="35" t="n">
        <x:f aca="0">IFERROR(IF(AND(ISNUMBER($C10),$C10&gt;0,AND(ISNUMBER(Bordereau!J11),Bordereau!J11&gt;=0)),Bordereau!J11/$C10-1,"À compléter / Non évalué"),"À compléter / Non évalué")</x:f>
        <x:v>-0.009493670886076</x:v>
      </x:c>
      <x:c r="F10" s="35" t="n">
        <x:f aca="0">IFERROR(IF(AND(ISNUMBER($C10),$C10&gt;0,AND(ISNUMBER(Bordereau!M11),Bordereau!M11&gt;=0)),Bordereau!M11/$C10-1,"À compléter / Non évalué"),"À compléter / Non évalué")</x:f>
        <x:v>-0.025316455696202556</x:v>
      </x:c>
      <x:c r="G10" s="35" t="n">
        <x:f aca="0">IFERROR(IF(AND(ISNUMBER($C10),$C10&gt;0,AND(ISNUMBER(Bordereau!P11),Bordereau!P11&gt;=0)),Bordereau!P11/$C10-1,"À compléter / Non évalué"),"À compléter / Non évalué")</x:f>
        <x:v>0.025316455696202445</x:v>
      </x:c>
      <x:c r="H10" s="35" t="n">
        <x:f aca="0">IFERROR(IF(AND(ISNUMBER($C10),$C10&gt;0,AND(ISNUMBER(Bordereau!S11),Bordereau!S11&gt;=0)),Bordereau!S11/$C10-1,"À compléter / Non évalué"),"À compléter / Non évalué")</x:f>
        <x:v>0.044303797468354444</x:v>
      </x:c>
    </x:row>
    <x:row r="11" ht="15" hidden="0">
      <x:c r="A11" s="34" t="n">
        <x:f aca="0">Bordereau!A12</x:f>
        <x:v>7</x:v>
      </x:c>
      <x:c r="B11" s="9" t="str">
        <x:f aca="0">Bordereau!B12</x:f>
        <x:v>Enrobé ESG-10, couche de surface (40 mm)</x:v>
      </x:c>
      <x:c r="C11" s="10" t="n">
        <x:f aca="0">IFERROR(IF(AND(COUNT(Bordereau!G12,Bordereau!J12,Bordereau!M12,Bordereau!P12,Bordereau!S12)=5,MIN(Bordereau!G12,Bordereau!J12,Bordereau!M12,Bordereau!P12,Bordereau!S12)&gt;=0),MEDIAN(Bordereau!G12,Bordereau!J12,Bordereau!M12,Bordereau!P12,Bordereau!S12),"À compléter / Non évalué"),"À compléter / Non évalué")</x:f>
        <x:v>171.5</x:v>
      </x:c>
      <x:c r="D11" s="35" t="n">
        <x:f aca="0">IFERROR(IF(AND(ISNUMBER($C11),$C11&gt;0,AND(ISNUMBER(Bordereau!G12),Bordereau!G12&gt;=0)),Bordereau!G12/$C11-1,"À compléter / Non évalué"),"À compléter / Non évalué")</x:f>
        <x:v>0</x:v>
      </x:c>
      <x:c r="E11" s="35" t="n">
        <x:f aca="0">IFERROR(IF(AND(ISNUMBER($C11),$C11&gt;0,AND(ISNUMBER(Bordereau!J12),Bordereau!J12&gt;=0)),Bordereau!J12/$C11-1,"À compléter / Non évalué"),"À compléter / Non évalué")</x:f>
        <x:v>-0.014577259475218707</x:v>
      </x:c>
      <x:c r="F11" s="35" t="n">
        <x:f aca="0">IFERROR(IF(AND(ISNUMBER($C11),$C11&gt;0,AND(ISNUMBER(Bordereau!M12),Bordereau!M12&gt;=0)),Bordereau!M12/$C11-1,"À compléter / Non évalué"),"À compléter / Non évalué")</x:f>
        <x:v>-0.03206997084548102</x:v>
      </x:c>
      <x:c r="G11" s="35" t="n">
        <x:f aca="0">IFERROR(IF(AND(ISNUMBER($C11),$C11&gt;0,AND(ISNUMBER(Bordereau!P12),Bordereau!P12&gt;=0)),Bordereau!P12/$C11-1,"À compléter / Non évalué"),"À compléter / Non évalué")</x:f>
        <x:v>0.026239067055393583</x:v>
      </x:c>
      <x:c r="H11" s="35" t="n">
        <x:f aca="0">IFERROR(IF(AND(ISNUMBER($C11),$C11&gt;0,AND(ISNUMBER(Bordereau!S12),Bordereau!S12&gt;=0)),Bordereau!S12/$C11-1,"À compléter / Non évalué"),"À compléter / Non évalué")</x:f>
        <x:v>0.03790087463556846</x:v>
      </x:c>
    </x:row>
    <x:row r="12" ht="15" hidden="0">
      <x:c r="A12" s="34" t="n">
        <x:f aca="0">Bordereau!A13</x:f>
        <x:v>8</x:v>
      </x:c>
      <x:c r="B12" s="9" t="str">
        <x:f aca="0">Bordereau!B13</x:f>
        <x:v>Bordures de béton coulées en place</x:v>
      </x:c>
      <x:c r="C12" s="10" t="n">
        <x:f aca="0">IFERROR(IF(AND(COUNT(Bordereau!G13,Bordereau!J13,Bordereau!M13,Bordereau!P13,Bordereau!S13)=5,MIN(Bordereau!G13,Bordereau!J13,Bordereau!M13,Bordereau!P13,Bordereau!S13)&gt;=0),MEDIAN(Bordereau!G13,Bordereau!J13,Bordereau!M13,Bordereau!P13,Bordereau!S13),"À compléter / Non évalué"),"À compléter / Non évalué")</x:f>
        <x:v>86.5</x:v>
      </x:c>
      <x:c r="D12" s="35" t="n">
        <x:f aca="0">IFERROR(IF(AND(ISNUMBER($C12),$C12&gt;0,AND(ISNUMBER(Bordereau!G13),Bordereau!G13&gt;=0)),Bordereau!G13/$C12-1,"À compléter / Non évalué"),"À compléter / Non évalué")</x:f>
        <x:v>0.01734104046242768</x:v>
      </x:c>
      <x:c r="E12" s="35" t="n">
        <x:f aca="0">IFERROR(IF(AND(ISNUMBER($C12),$C12&gt;0,AND(ISNUMBER(Bordereau!J13),Bordereau!J13&gt;=0)),Bordereau!J13/$C12-1,"À compléter / Non évalué"),"À compléter / Non évalué")</x:f>
        <x:v>0</x:v>
      </x:c>
      <x:c r="F12" s="35" t="n">
        <x:f aca="0">IFERROR(IF(AND(ISNUMBER($C12),$C12&gt;0,AND(ISNUMBER(Bordereau!M13),Bordereau!M13&gt;=0)),Bordereau!M13/$C12-1,"À compléter / Non évalué"),"À compléter / Non évalué")</x:f>
        <x:v>-0.052023121387283267</x:v>
      </x:c>
      <x:c r="G12" s="35" t="n">
        <x:f aca="0">IFERROR(IF(AND(ISNUMBER($C12),$C12&gt;0,AND(ISNUMBER(Bordereau!P13),Bordereau!P13&gt;=0)),Bordereau!P13/$C12-1,"À compléter / Non évalué"),"À compléter / Non évalué")</x:f>
        <x:v>-0.08670520231213874</x:v>
      </x:c>
      <x:c r="H12" s="35" t="n">
        <x:f aca="0">IFERROR(IF(AND(ISNUMBER($C12),$C12&gt;0,AND(ISNUMBER(Bordereau!S13),Bordereau!S13&gt;=0)),Bordereau!S13/$C12-1,"À compléter / Non évalué"),"À compléter / Non évalué")</x:f>
        <x:v>0.06358381502890165</x:v>
      </x:c>
    </x:row>
    <x:row r="13" ht="15" hidden="0">
      <x:c r="A13" s="34" t="n">
        <x:f aca="0">Bordereau!A14</x:f>
        <x:v>9</x:v>
      </x:c>
      <x:c r="B13" s="9" t="str">
        <x:f aca="0">Bordereau!B14</x:f>
        <x:v>Remplacement de ponceaux PEHD 600 mm</x:v>
      </x:c>
      <x:c r="C13" s="10" t="n">
        <x:f aca="0">IFERROR(IF(AND(COUNT(Bordereau!G14,Bordereau!J14,Bordereau!M14,Bordereau!P14,Bordereau!S14)=5,MIN(Bordereau!G14,Bordereau!J14,Bordereau!M14,Bordereau!P14,Bordereau!S14)&gt;=0),MEDIAN(Bordereau!G14,Bordereau!J14,Bordereau!M14,Bordereau!P14,Bordereau!S14),"À compléter / Non évalué"),"À compléter / Non évalué")</x:f>
        <x:v>9650</x:v>
      </x:c>
      <x:c r="D13" s="35" t="n">
        <x:f aca="0">IFERROR(IF(AND(ISNUMBER($C13),$C13&gt;0,AND(ISNUMBER(Bordereau!G14),Bordereau!G14&gt;=0)),Bordereau!G14/$C13-1,"À compléter / Non évalué"),"À compléter / Non évalué")</x:f>
        <x:v>0</x:v>
      </x:c>
      <x:c r="E13" s="35" t="n">
        <x:f aca="0">IFERROR(IF(AND(ISNUMBER($C13),$C13&gt;0,AND(ISNUMBER(Bordereau!J14),Bordereau!J14&gt;=0)),Bordereau!J14/$C13-1,"À compléter / Non évalué"),"À compléter / Non évalué")</x:f>
        <x:v>0.07772020725388606</x:v>
      </x:c>
      <x:c r="F13" s="35" t="n">
        <x:f aca="0">IFERROR(IF(AND(ISNUMBER($C13),$C13&gt;0,AND(ISNUMBER(Bordereau!M14),Bordereau!M14&gt;=0)),Bordereau!M14/$C13-1,"À compléter / Non évalué"),"À compléter / Non évalué")</x:f>
        <x:v>-0.05699481865284972</x:v>
      </x:c>
      <x:c r="G13" s="35" t="n">
        <x:f aca="0">IFERROR(IF(AND(ISNUMBER($C13),$C13&gt;0,AND(ISNUMBER(Bordereau!P14),Bordereau!P14&gt;=0)),Bordereau!P14/$C13-1,"À compléter / Non évalué"),"À compléter / Non évalué")</x:f>
        <x:v>-0.33678756476683935</x:v>
      </x:c>
      <x:c r="H13" s="35" t="n">
        <x:f aca="0">IFERROR(IF(AND(ISNUMBER($C13),$C13&gt;0,AND(ISNUMBER(Bordereau!S14),Bordereau!S14&gt;=0)),Bordereau!S14/$C13-1,"À compléter / Non évalué"),"À compléter / Non évalué")</x:f>
        <x:v>0.05699481865284972</x:v>
      </x:c>
    </x:row>
    <x:row r="14" ht="15" hidden="0">
      <x:c r="A14" s="34" t="n">
        <x:f aca="0">Bordereau!A15</x:f>
        <x:v>10</x:v>
      </x:c>
      <x:c r="B14" s="9" t="str">
        <x:f aca="0">Bordereau!B15</x:f>
        <x:v>Marquage, remise en état et ensemencement</x:v>
      </x:c>
      <x:c r="C14" s="10" t="n">
        <x:f aca="0">IFERROR(IF(AND(COUNT(Bordereau!G15,Bordereau!J15,Bordereau!M15,Bordereau!P15,Bordereau!S15)=5,MIN(Bordereau!G15,Bordereau!J15,Bordereau!M15,Bordereau!P15,Bordereau!S15)&gt;=0),MEDIAN(Bordereau!G15,Bordereau!J15,Bordereau!M15,Bordereau!P15,Bordereau!S15),"À compléter / Non évalué"),"À compléter / Non évalué")</x:f>
        <x:v>19800</x:v>
      </x:c>
      <x:c r="D14" s="35" t="n">
        <x:f aca="0">IFERROR(IF(AND(ISNUMBER($C14),$C14&gt;0,AND(ISNUMBER(Bordereau!G15),Bordereau!G15&gt;=0)),Bordereau!G15/$C14-1,"À compléter / Non évalué"),"À compléter / Non évalué")</x:f>
        <x:v>0</x:v>
      </x:c>
      <x:c r="E14" s="35" t="n">
        <x:f aca="0">IFERROR(IF(AND(ISNUMBER($C14),$C14&gt;0,AND(ISNUMBER(Bordereau!J15),Bordereau!J15&gt;=0)),Bordereau!J15/$C14-1,"À compléter / Non évalué"),"À compléter / Non évalué")</x:f>
        <x:v>0.13131313131313127</x:v>
      </x:c>
      <x:c r="F14" s="35" t="n">
        <x:f aca="0">IFERROR(IF(AND(ISNUMBER($C14),$C14&gt;0,AND(ISNUMBER(Bordereau!M15),Bordereau!M15&gt;=0)),Bordereau!M15/$C14-1,"À compléter / Non évalué"),"À compléter / Non évalué")</x:f>
        <x:v>-0.06565656565656564</x:v>
      </x:c>
      <x:c r="G14" s="35" t="n">
        <x:f aca="0">IFERROR(IF(AND(ISNUMBER($C14),$C14&gt;0,AND(ISNUMBER(Bordereau!P15),Bordereau!P15&gt;=0)),Bordereau!P15/$C14-1,"À compléter / Non évalué"),"À compléter / Non évalué")</x:f>
        <x:v>-0.19191919191919193</x:v>
      </x:c>
      <x:c r="H14" s="35" t="n">
        <x:f aca="0">IFERROR(IF(AND(ISNUMBER($C14),$C14&gt;0,AND(ISNUMBER(Bordereau!S15),Bordereau!S15&gt;=0)),Bordereau!S15/$C14-1,"À compléter / Non évalué"),"À compléter / Non évalué")</x:f>
        <x:v>0.21212121212121215</x:v>
      </x:c>
    </x:row>
    <x:row r="15" ht="15" hidden="0">
      <x:c r="A15" s="34" t="n">
        <x:f aca="0">Bordereau!A16</x:f>
        <x:v>11</x:v>
      </x:c>
      <x:c r="B15" s="9" t="str">
        <x:f aca="0">Bordereau!B16</x:f>
        <x:v>Montant provisionnel (travaux imprévus)</x:v>
      </x:c>
      <x:c r="C15" s="10" t="n">
        <x:f aca="0">IFERROR(IF(AND(COUNT(Bordereau!G16,Bordereau!J16,Bordereau!M16,Bordereau!P16,Bordereau!S16)=5,MIN(Bordereau!G16,Bordereau!J16,Bordereau!M16,Bordereau!P16,Bordereau!S16)&gt;=0),MEDIAN(Bordereau!G16,Bordereau!J16,Bordereau!M16,Bordereau!P16,Bordereau!S16),"À compléter / Non évalué"),"À compléter / Non évalué")</x:f>
        <x:v>50000</x:v>
      </x:c>
      <x:c r="D15" s="35" t="n">
        <x:f aca="0">IFERROR(IF(AND(ISNUMBER($C15),$C15&gt;0,AND(ISNUMBER(Bordereau!G16),Bordereau!G16&gt;=0)),Bordereau!G16/$C15-1,"À compléter / Non évalué"),"À compléter / Non évalué")</x:f>
        <x:v>0</x:v>
      </x:c>
      <x:c r="E15" s="35" t="n">
        <x:f aca="0">IFERROR(IF(AND(ISNUMBER($C15),$C15&gt;0,AND(ISNUMBER(Bordereau!J16),Bordereau!J16&gt;=0)),Bordereau!J16/$C15-1,"À compléter / Non évalué"),"À compléter / Non évalué")</x:f>
        <x:v>0</x:v>
      </x:c>
      <x:c r="F15" s="35" t="n">
        <x:f aca="0">IFERROR(IF(AND(ISNUMBER($C15),$C15&gt;0,AND(ISNUMBER(Bordereau!M16),Bordereau!M16&gt;=0)),Bordereau!M16/$C15-1,"À compléter / Non évalué"),"À compléter / Non évalué")</x:f>
        <x:v>0</x:v>
      </x:c>
      <x:c r="G15" s="35" t="n">
        <x:f aca="0">IFERROR(IF(AND(ISNUMBER($C15),$C15&gt;0,AND(ISNUMBER(Bordereau!P16),Bordereau!P16&gt;=0)),Bordereau!P16/$C15-1,"À compléter / Non évalué"),"À compléter / Non évalué")</x:f>
        <x:v>0</x:v>
      </x:c>
      <x:c r="H15" s="35" t="n">
        <x:f aca="0">IFERROR(IF(AND(ISNUMBER($C15),$C15&gt;0,AND(ISNUMBER(Bordereau!S16),Bordereau!S16&gt;=0)),Bordereau!S16/$C15-1,"À compléter / Non évalué"),"À compléter / Non évalué")</x:f>
        <x:v>0</x:v>
      </x:c>
    </x:row>
    <x:row r="17" ht="15" hidden="0">
      <x:c r="B17" s="36" t="s">
        <x:v>117</x:v>
      </x:c>
      <x:c r="D17" s="37" t="n">
        <x:f aca="0">IFERROR(IF(AND(COUNT(D5:D15)=11,AND(ISNUMBER(Paramètres!$B$13),Paramètres!$B$13&gt;=0)),COUNTIF(D5:D15,"&gt;"&amp;Paramètres!$B$13)+COUNTIF(D5:D15,"&lt;"&amp;-Paramètres!$B$13),"À compléter / Non évalué"),"À compléter / Non évalué")</x:f>
        <x:v>0</x:v>
      </x:c>
      <x:c r="E17" s="37" t="n">
        <x:f aca="0">IFERROR(IF(AND(COUNT(E5:E15)=11,AND(ISNUMBER(Paramètres!$B$13),Paramètres!$B$13&gt;=0)),COUNTIF(E5:E15,"&gt;"&amp;Paramètres!$B$13)+COUNTIF(E5:E15,"&lt;"&amp;-Paramètres!$B$13),"À compléter / Non évalué"),"À compléter / Non évalué")</x:f>
        <x:v>0</x:v>
      </x:c>
      <x:c r="F17" s="37" t="n">
        <x:f aca="0">IFERROR(IF(AND(COUNT(F5:F15)=11,AND(ISNUMBER(Paramètres!$B$13),Paramètres!$B$13&gt;=0)),COUNTIF(F5:F15,"&gt;"&amp;Paramètres!$B$13)+COUNTIF(F5:F15,"&lt;"&amp;-Paramètres!$B$13),"À compléter / Non évalué"),"À compléter / Non évalué")</x:f>
        <x:v>0</x:v>
      </x:c>
      <x:c r="G17" s="37" t="n">
        <x:f aca="0">IFERROR(IF(AND(COUNT(G5:G15)=11,AND(ISNUMBER(Paramètres!$B$13),Paramètres!$B$13&gt;=0)),COUNTIF(G5:G15,"&gt;"&amp;Paramètres!$B$13)+COUNTIF(G5:G15,"&lt;"&amp;-Paramètres!$B$13),"À compléter / Non évalué"),"À compléter / Non évalué")</x:f>
        <x:v>3</x:v>
      </x:c>
      <x:c r="H17" s="37" t="n">
        <x:f aca="0">IFERROR(IF(AND(COUNT(H5:H15)=11,AND(ISNUMBER(Paramètres!$B$13),Paramètres!$B$13&gt;=0)),COUNTIF(H5:H15,"&gt;"&amp;Paramètres!$B$13)+COUNTIF(H5:H15,"&lt;"&amp;-Paramètres!$B$13),"À compléter / Non évalué"),"À compléter / Non évalué")</x:f>
        <x:v>0</x:v>
      </x:c>
    </x:row>
    <x:row r="19" ht="15" hidden="0">
      <x:c r="B19" s="2" t="s">
        <x:v>118</x:v>
      </x:c>
    </x:row>
  </x:sheetData>
  <x:conditionalFormatting sqref="D5:H15">
    <x:cfRule type="expression" dxfId="4" priority="2" aboveAverage="0" percent="0" bottom="0" rank="0" equalAverage="0">
      <x:formula>ABS(D5)&gt;Paramètres!$B$13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9C4D0"/>
  </x:sheetPr>
  <x:sheetViews>
    <x:sheetView showGridLines="0" workbookViewId="0"/>
  </x:sheetViews>
  <x:sheetFormatPr defaultColWidth="8.6796875" defaultRowHeight="15"/>
  <x:cols>
    <x:col min="1" max="1" width="34" hidden="0" customWidth="1"/>
    <x:col min="2" max="2" width="24" hidden="0" customWidth="1"/>
    <x:col min="3" max="4" width="20" hidden="0" customWidth="1"/>
    <x:col min="5" max="5" width="18" hidden="0" customWidth="1"/>
    <x:col min="6" max="6" width="16" hidden="0" customWidth="1"/>
    <x:col min="7" max="7" width="22" hidden="0" customWidth="1"/>
  </x:cols>
  <x:sheetData>
    <x:row r="1" ht="18.549999237060547" hidden="0">
      <x:c r="A1" s="1" t="s">
        <x:v>119</x:v>
      </x:c>
    </x:row>
    <x:row r="2" ht="15" hidden="0">
      <x:c r="A2" s="2" t="str">
        <x:v>Simulation de prix selon les quantités; classement provisoire limité aux offres sans réserve.</x:v>
      </x:c>
    </x:row>
    <x:row r="4" ht="15" hidden="0">
      <x:c r="A4" s="20" t="s">
        <x:v>120</x:v>
      </x:c>
      <x:c r="B4" s="5" t="n">
        <x:v>4</x:v>
      </x:c>
    </x:row>
    <x:row r="5" ht="15" hidden="0">
      <x:c r="A5" s="20" t="s">
        <x:v>121</x:v>
      </x:c>
      <x:c r="B5" s="38" t="n">
        <x:v>0.2</x:v>
      </x:c>
    </x:row>
    <x:row r="6" ht="15" hidden="0">
      <x:c r="A6" s="20" t="s">
        <x:v>66</x:v>
      </x:c>
      <x:c r="B6" t="str">
        <x:f aca="0">IFERROR(IF(AND(ISNUMBER(B4),B4=INT(B4),B4&gt;=1,B4&lt;=11),INDEX(Bordereau!B6:B16,MATCH(B4,Bordereau!A6:A16,0)),"À compléter / Non évalué"),"À compléter / Non évalué")</x:f>
        <x:v>Excavation de 2e classe</x:v>
      </x:c>
    </x:row>
    <x:row r="7" ht="15" hidden="0">
      <x:c r="A7" s="20" t="s">
        <x:v>122</x:v>
      </x:c>
      <x:c r="B7" s="39" t="n">
        <x:f aca="0">IFERROR(IF(AND(ISNUMBER(B4),B4=INT(B4),B4&gt;=1,B4&lt;=11),INDEX(Bordereau!D6:D16,MATCH(B4,Bordereau!A6:A16,0)),"À compléter / Non évalué"),"À compléter / Non évalué")</x:f>
        <x:v>1250</x:v>
      </x:c>
    </x:row>
    <x:row r="8" ht="15" hidden="0">
      <x:c r="A8" s="20" t="s">
        <x:v>123</x:v>
      </x:c>
      <x:c r="B8" s="39" t="n">
        <x:f aca="0">IFERROR(IF(AND(ISNUMBER(B7),ISNUMBER(B5),B5&gt;=-1),B7*(1+B5),"À compléter / Non évalué"),"À compléter / Non évalué")</x:f>
        <x:v>1500</x:v>
      </x:c>
    </x:row>
    <x:row r="10" ht="30" hidden="0" customHeight="1">
      <x:c r="A10" s="6" t="s">
        <x:v>18</x:v>
      </x:c>
      <x:c r="B10" s="6" t="s">
        <x:v>8</x:v>
      </x:c>
      <x:c r="C10" s="6" t="s">
        <x:v>124</x:v>
      </x:c>
      <x:c r="D10" s="6" t="s">
        <x:v>125</x:v>
      </x:c>
      <x:c r="E10" s="6" t="s">
        <x:v>126</x:v>
      </x:c>
      <x:c r="F10" s="6" t="s">
        <x:v>127</x:v>
      </x:c>
      <x:c r="G10" s="56" t="str">
        <x:v>Prix classable</x:v>
      </x:c>
    </x:row>
    <x:row r="11" ht="40" hidden="0" customHeight="1">
      <x:c r="A11" s="9" t="s">
        <x:v>60</x:v>
      </x:c>
      <x:c r="B11" s="43" t="str">
        <x:f aca="0">Sommaire!F5</x:f>
        <x:v>Conforme (provisoire)</x:v>
      </x:c>
      <x:c r="C11" s="10" t="n">
        <x:f aca="0">Sommaire!D5</x:f>
        <x:v>778580</x:v>
      </x:c>
      <x:c r="D11" s="10" t="n">
        <x:f aca="0">IFERROR(IF(AND(ISNUMBER($B$4),$B$4=INT($B$4),$B$4&gt;=1,$B$4&lt;=11),INDEX(Bordereau!G6:G16,MATCH($B$4,Bordereau!$A$6:$A$16,0)),"À compléter / Non évalué"),"À compléter / Non évalué")</x:f>
        <x:v>33.5</x:v>
      </x:c>
      <x:c r="E11" s="10" t="n">
        <x:f aca="0">IFERROR(IF(AND(COUNT(C11:D11)=2,COUNT($B$7:$B$8)=2),ROUND(C11+($B$8-$B$7)*D11,2),"À compléter / Non évalué"),"À compléter / Non évalué")</x:f>
        <x:v>786955</x:v>
      </x:c>
      <x:c r="F11" s="12" t="n">
        <x:f aca="0">IFERROR(IF(ISNUMBER(G11),COUNTIFS($G$11:$G$15,"&gt;0",$G$11:$G$15,"&lt;"&amp;G11)+1,"—"),"—")</x:f>
        <x:v>1</x:v>
      </x:c>
      <x:c r="G11" s="59" t="n">
        <x:f>IFERROR(IF(AND(B11="Conforme (provisoire)",ISNUMBER(E11),E11&gt;0),E11,""),"")</x:f>
        <x:v>786955</x:v>
      </x:c>
    </x:row>
    <x:row r="12" ht="40" hidden="0" customHeight="1">
      <x:c r="A12" s="9" t="s">
        <x:v>61</x:v>
      </x:c>
      <x:c r="B12" s="43" t="str">
        <x:f aca="0">Sommaire!F6</x:f>
        <x:v>Conforme (provisoire)</x:v>
      </x:c>
      <x:c r="C12" s="10" t="n">
        <x:f aca="0">Sommaire!D6</x:f>
        <x:v>782320</x:v>
      </x:c>
      <x:c r="D12" s="10" t="n">
        <x:f aca="0">IFERROR(IF(AND(ISNUMBER($B$4),$B$4=INT($B$4),$B$4&gt;=1,$B$4&lt;=11),INDEX(Bordereau!J6:J16,MATCH($B$4,Bordereau!$A$6:$A$16,0)),"À compléter / Non évalué"),"À compléter / Non évalué")</x:f>
        <x:v>30</x:v>
      </x:c>
      <x:c r="E12" s="10" t="n">
        <x:f aca="0">IFERROR(IF(AND(COUNT(C12:D12)=2,COUNT($B$7:$B$8)=2),ROUND(C12+($B$8-$B$7)*D12,2),"À compléter / Non évalué"),"À compléter / Non évalué")</x:f>
        <x:v>789820</x:v>
      </x:c>
      <x:c r="F12" s="12" t="n">
        <x:f aca="0">IFERROR(IF(ISNUMBER(G12),COUNTIFS($G$11:$G$15,"&gt;0",$G$11:$G$15,"&lt;"&amp;G12)+1,"—"),"—")</x:f>
        <x:v>3</x:v>
      </x:c>
      <x:c r="G12" s="59" t="n">
        <x:f>IFERROR(IF(AND(B12="Conforme (provisoire)",ISNUMBER(E12),E12&gt;0),E12,""),"")</x:f>
        <x:v>789820</x:v>
      </x:c>
    </x:row>
    <x:row r="13" ht="40" hidden="0" customHeight="1">
      <x:c r="A13" s="9" t="s">
        <x:v>62</x:v>
      </x:c>
      <x:c r="B13" s="43" t="str">
        <x:f aca="0">Sommaire!F7</x:f>
        <x:v>Non conforme (hypothèse)</x:v>
      </x:c>
      <x:c r="C13" s="10" t="n">
        <x:f aca="0">Sommaire!D7</x:f>
        <x:v>742260</x:v>
      </x:c>
      <x:c r="D13" s="10" t="n">
        <x:f aca="0">IFERROR(IF(AND(ISNUMBER($B$4),$B$4=INT($B$4),$B$4&gt;=1,$B$4&lt;=11),INDEX(Bordereau!M6:M16,MATCH($B$4,Bordereau!$A$6:$A$16,0)),"À compléter / Non évalué"),"À compléter / Non évalué")</x:f>
        <x:v>29</x:v>
      </x:c>
      <x:c r="E13" s="10" t="n">
        <x:f aca="0">IFERROR(IF(AND(COUNT(C13:D13)=2,COUNT($B$7:$B$8)=2),ROUND(C13+($B$8-$B$7)*D13,2),"À compléter / Non évalué"),"À compléter / Non évalué")</x:f>
        <x:v>749510</x:v>
      </x:c>
      <x:c r="F13" s="12" t="str">
        <x:f aca="0">IFERROR(IF(ISNUMBER(G13),COUNTIFS($G$11:$G$15,"&gt;0",$G$11:$G$15,"&lt;"&amp;G13)+1,"—"),"—")</x:f>
        <x:v>—</x:v>
      </x:c>
      <x:c r="G13" s="59" t="str">
        <x:f>IFERROR(IF(AND(B13="Conforme (provisoire)",ISNUMBER(E13),E13&gt;0),E13,""),"")</x:f>
      </x:c>
    </x:row>
    <x:row r="14" ht="40" hidden="0" customHeight="1">
      <x:c r="A14" s="9" t="s">
        <x:v>63</x:v>
      </x:c>
      <x:c r="B14" s="43" t="str">
        <x:f aca="0">Sommaire!F8</x:f>
        <x:v>Conforme (provisoire)</x:v>
      </x:c>
      <x:c r="C14" s="10" t="n">
        <x:f aca="0">Sommaire!D8</x:f>
        <x:v>785060</x:v>
      </x:c>
      <x:c r="D14" s="10" t="n">
        <x:f aca="0">IFERROR(IF(AND(ISNUMBER($B$4),$B$4=INT($B$4),$B$4&gt;=1,$B$4&lt;=11),INDEX(Bordereau!P6:P16,MATCH($B$4,Bordereau!$A$6:$A$16,0)),"À compléter / Non évalué"),"À compléter / Non évalué")</x:f>
        <x:v>8</x:v>
      </x:c>
      <x:c r="E14" s="10" t="n">
        <x:f aca="0">IFERROR(IF(AND(COUNT(C14:D14)=2,COUNT($B$7:$B$8)=2),ROUND(C14+($B$8-$B$7)*D14,2),"À compléter / Non évalué"),"À compléter / Non évalué")</x:f>
        <x:v>787060</x:v>
      </x:c>
      <x:c r="F14" s="12" t="n">
        <x:f aca="0">IFERROR(IF(ISNUMBER(G14),COUNTIFS($G$11:$G$15,"&gt;0",$G$11:$G$15,"&lt;"&amp;G14)+1,"—"),"—")</x:f>
        <x:v>2</x:v>
      </x:c>
      <x:c r="G14" s="59" t="n">
        <x:f>IFERROR(IF(AND(B14="Conforme (provisoire)",ISNUMBER(E14),E14&gt;0),E14,""),"")</x:f>
        <x:v>787060</x:v>
      </x:c>
    </x:row>
    <x:row r="15" ht="40" hidden="0" customHeight="1">
      <x:c r="A15" s="9" t="s">
        <x:v>64</x:v>
      </x:c>
      <x:c r="B15" s="43" t="str">
        <x:f aca="0">Sommaire!F9</x:f>
        <x:v>À valider (mineure)</x:v>
      </x:c>
      <x:c r="C15" s="10" t="n">
        <x:f aca="0">Sommaire!D9</x:f>
        <x:v>833820</x:v>
      </x:c>
      <x:c r="D15" s="10" t="n">
        <x:f aca="0">IFERROR(IF(AND(ISNUMBER($B$4),$B$4=INT($B$4),$B$4&gt;=1,$B$4&lt;=11),INDEX(Bordereau!S6:S16,MATCH($B$4,Bordereau!$A$6:$A$16,0)),"À compléter / Non évalué"),"À compléter / Non évalué")</x:f>
        <x:v>35</x:v>
      </x:c>
      <x:c r="E15" s="10" t="n">
        <x:f aca="0">IFERROR(IF(AND(COUNT(C15:D15)=2,COUNT($B$7:$B$8)=2),ROUND(C15+($B$8-$B$7)*D15,2),"À compléter / Non évalué"),"À compléter / Non évalué")</x:f>
        <x:v>842570</x:v>
      </x:c>
      <x:c r="F15" s="12" t="str">
        <x:f aca="0">IFERROR(IF(ISNUMBER(G15),COUNTIFS($G$11:$G$15,"&gt;0",$G$11:$G$15,"&lt;"&amp;G15)+1,"—"),"—")</x:f>
        <x:v>—</x:v>
      </x:c>
      <x:c r="G15" s="59" t="str">
        <x:f>IFERROR(IF(AND(B15="Conforme (provisoire)",ISNUMBER(E15),E15&gt;0),E15,""),"")</x:f>
      </x:c>
    </x:row>
    <x:row r="17" ht="15" hidden="0">
      <x:c r="A17" s="2" t="str">
        <x:v>Scénario : à +20 % pour l’article 4, A reste premier; à +30 %, D devient moins coûteux. Simulation indicative, sans décision d’adjudication.</x:v>
      </x:c>
    </x:row>
  </x:sheetData>
  <x:conditionalFormatting sqref="A11:F15">
    <x:cfRule type="expression" dxfId="1" priority="2" aboveAverage="0" percent="0" bottom="0" rank="0" equalAverage="0">
      <x:formula>$F11=1</x:formula>
    </x:cfRule>
  </x:conditionalFormatting>
  <x:pageMargins left="0.7" right="0.7" top="0.75" bottom="0.75" header="0.3" footer="0.3"/>
</x:worksheet>
</file>