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ésoreri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<sst xmlns="http://schemas.openxmlformats.org/spreadsheetml/2006/main" count="68" uniqueCount="42">
  <si>
    <t xml:space="preserve">Budget, financement et trésorerie — Cuisine collective Le Rucher (fictif)</t>
  </si>
  <si>
    <t xml:space="preserve">Démonstration Cosmologix · 2026-10-21 · Saisir montants et pourcentages de paiement par mois (cellules bleues).</t>
  </si>
  <si>
    <t xml:space="preserve">Encaisse au 1er janvier</t>
  </si>
  <si>
    <t xml:space="preserve">Dépenses : % payé par mois</t>
  </si>
  <si>
    <t xml:space="preserve">Montant</t>
  </si>
  <si>
    <t xml:space="preserve">Contrôle 100 %</t>
  </si>
  <si>
    <t xml:space="preserve">Janv.</t>
  </si>
  <si>
    <t xml:space="preserve">Févr.</t>
  </si>
  <si>
    <t xml:space="preserve">Mars</t>
  </si>
  <si>
    <t xml:space="preserve">Avr.</t>
  </si>
  <si>
    <t xml:space="preserve">Mai</t>
  </si>
  <si>
    <t xml:space="preserve">Juin</t>
  </si>
  <si>
    <t xml:space="preserve">Juil.</t>
  </si>
  <si>
    <t xml:space="preserve">Août</t>
  </si>
  <si>
    <t xml:space="preserve">Sept.</t>
  </si>
  <si>
    <t xml:space="preserve">Oct.</t>
  </si>
  <si>
    <t xml:space="preserve">Nov.</t>
  </si>
  <si>
    <t xml:space="preserve">Déc.</t>
  </si>
  <si>
    <t xml:space="preserve">Honoraires d'architecture et plans</t>
  </si>
  <si>
    <t xml:space="preserve">Travaux de construction et d'aménagement</t>
  </si>
  <si>
    <t xml:space="preserve">Ventilation et hotte commerciale</t>
  </si>
  <si>
    <t xml:space="preserve">Équipements de cuisine</t>
  </si>
  <si>
    <t xml:space="preserve">Mobilier et rangement</t>
  </si>
  <si>
    <t xml:space="preserve">Contingences (5 %)</t>
  </si>
  <si>
    <t xml:space="preserve">Financement : % versé par mois</t>
  </si>
  <si>
    <t xml:space="preserve">Programme régional d'infrastructures communautaires (fictif) (Demandé)</t>
  </si>
  <si>
    <t xml:space="preserve">Fondation privée (fictive) (Confirmé)</t>
  </si>
  <si>
    <t xml:space="preserve">Contribution de la municipalité (À confirmer)</t>
  </si>
  <si>
    <t xml:space="preserve">Campagne de dons (En cours)</t>
  </si>
  <si>
    <t xml:space="preserve">Fonds propres de l'organisme (Disponible)</t>
  </si>
  <si>
    <t xml:space="preserve">Dans l'encaisse</t>
  </si>
  <si>
    <t xml:space="preserve">Synthèse mensuelle</t>
  </si>
  <si>
    <t xml:space="preserve">Total</t>
  </si>
  <si>
    <t xml:space="preserve">Encaissements</t>
  </si>
  <si>
    <t xml:space="preserve">Décaissements</t>
  </si>
  <si>
    <t xml:space="preserve">Solde de fin de mois</t>
  </si>
  <si>
    <t xml:space="preserve">Creux de trésorerie (solde le plus bas)</t>
  </si>
  <si>
    <t xml:space="preserve">Mois du creux</t>
  </si>
  <si>
    <t xml:space="preserve">Nombre de mois en négatif</t>
  </si>
  <si>
    <t xml:space="preserve">Financement temporaire suggéré (creux + 15 %)</t>
  </si>
  <si>
    <t xml:space="preserve">Écart budget − financement</t>
  </si>
  <si>
    <t xml:space="preserve">Essai : mettre les % des Équipements à 50 % en sept. et 50 % en oct. (et 100 % en oct. pour le mobilier) pour voir le creux passer de -76 300 $ à -38 800 $.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</si>
</sst>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$&quot;"/>
    <numFmt numFmtId="166" formatCode="0%"/>
    <numFmt numFmtId="167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3263F"/>
      <name val="Arial"/>
      <family val="0"/>
      <charset val="1"/>
    </font>
    <font>
      <i val="true"/>
      <sz val="9"/>
      <color rgb="FF5B6878"/>
      <name val="Arial"/>
      <family val="0"/>
      <charset val="1"/>
    </font>
    <font>
      <sz val="9.5"/>
      <name val="Arial"/>
      <family val="0"/>
      <charset val="1"/>
    </font>
    <font>
      <sz val="9.5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.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6"/>
        <bgColor rgb="FFFFFFFF"/>
      </patternFill>
    </fill>
    <fill>
      <patternFill patternType="solid">
        <fgColor rgb="FF13263F"/>
        <bgColor rgb="FF333333"/>
      </patternFill>
    </fill>
    <fill>
      <patternFill patternType="solid">
        <fgColor rgb="FFE3F2EC"/>
        <bgColor rgb="FFF8E5E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6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3F2EC"/>
        </patternFill>
      </fill>
    </dxf>
    <dxf>
      <fill>
        <patternFill>
          <bgColor rgb="FFF8E5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D6"/>
      <rgbColor rgb="FFE3F2EC"/>
      <rgbColor rgb="FF660066"/>
      <rgbColor rgb="FFFF8080"/>
      <rgbColor rgb="FF0066CC"/>
      <rgbColor rgb="FFD6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E5E5"/>
      <rgbColor rgb="FF3366FF"/>
      <rgbColor rgb="FF33CCCC"/>
      <rgbColor rgb="FF99CC00"/>
      <rgbColor rgb="FFFFCC00"/>
      <rgbColor rgb="FFFF9900"/>
      <rgbColor rgb="FFFF6600"/>
      <rgbColor rgb="FF5B6878"/>
      <rgbColor rgb="FF969696"/>
      <rgbColor rgb="FF13263F"/>
      <rgbColor rgb="FF339966"/>
      <rgbColor rgb="FF003300"/>
      <rgbColor rgb="FF333300"/>
      <rgbColor rgb="FF993300"/>
      <rgbColor rgb="FF993366"/>
      <rgbColor rgb="FF2F5D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Solde de fin de mois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2f5d8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Trésorerie!$D$21:$O$21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Avr.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Trésorerie!$D$24:$O$24</c:f>
              <c:numCache>
                <c:formatCode>#,##0" $"</c:formatCode>
                <c:ptCount val="12"/>
                <c:pt idx="0">
                  <c:v>26750</c:v>
                </c:pt>
                <c:pt idx="1">
                  <c:v>56250</c:v>
                </c:pt>
                <c:pt idx="2">
                  <c:v>86200</c:v>
                </c:pt>
                <c:pt idx="3">
                  <c:v>61300</c:v>
                </c:pt>
                <c:pt idx="4">
                  <c:v>10500</c:v>
                </c:pt>
                <c:pt idx="5">
                  <c:v>-40250</c:v>
                </c:pt>
                <c:pt idx="6">
                  <c:v>-76300</c:v>
                </c:pt>
                <c:pt idx="7">
                  <c:v>-34600</c:v>
                </c:pt>
                <c:pt idx="8">
                  <c:v>-14600</c:v>
                </c:pt>
                <c:pt idx="9">
                  <c:v>-14600</c:v>
                </c:pt>
                <c:pt idx="10">
                  <c:v>-14600</c:v>
                </c:pt>
                <c:pt idx="11">
                  <c:v>4000</c:v>
                </c:pt>
              </c:numCache>
            </c:numRef>
          </c:val>
        </c:ser>
        <c:gapWidth val="150"/>
        <c:overlap val="0"/>
        <c:axId val="43255384"/>
        <c:axId val="92964270"/>
      </c:barChart>
      <c:catAx>
        <c:axId val="43255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964270"/>
        <c:crosses val="autoZero"/>
        <c:auto val="1"/>
        <c:lblAlgn val="ctr"/>
        <c:lblOffset val="100"/>
        <c:noMultiLvlLbl val="0"/>
      </c:catAx>
      <c:valAx>
        <c:axId val="9296427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$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25538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23</xdr:row>
      <xdr:rowOff>111240</xdr:rowOff>
    </xdr:from>
    <xdr:to>
      <xdr:col>13</xdr:col>
      <xdr:colOff>151200</xdr:colOff>
      <xdr:row>37</xdr:row>
      <xdr:rowOff>143640</xdr:rowOff>
    </xdr:to>
    <xdr:graphicFrame>
      <xdr:nvGraphicFramePr>
        <xdr:cNvPr id="0" name="Chart 1"/>
        <xdr:cNvGraphicFramePr/>
      </xdr:nvGraphicFramePr>
      <xdr:xfrm>
        <a:off x="5074920" y="4762440"/>
        <a:ext cx="71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3"/>
    <col collapsed="false" customWidth="true" hidden="false" outlineLevel="0" max="15" min="4" style="0" width="1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34000</v>
      </c>
    </row>
    <row r="6" customFormat="false" ht="15" hidden="false" customHeight="fals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</row>
    <row r="7" customFormat="false" ht="15" hidden="false" customHeight="false" outlineLevel="0" collapsed="false">
      <c r="A7" s="6" t="s">
        <v>18</v>
      </c>
      <c r="B7" s="4" t="n">
        <v>14500</v>
      </c>
      <c r="C7" s="7" t="str">
        <f aca="false">IF(ABS(SUM(D7:O7)-1)&lt;0.0001,"OK","À corriger")</f>
        <v>OK</v>
      </c>
      <c r="D7" s="8" t="n">
        <v>0.5</v>
      </c>
      <c r="E7" s="8" t="n">
        <v>0</v>
      </c>
      <c r="F7" s="8" t="n">
        <v>0.5</v>
      </c>
      <c r="G7" s="8" t="n">
        <v>0</v>
      </c>
      <c r="H7" s="8" t="n">
        <v>0</v>
      </c>
      <c r="I7" s="8" t="n">
        <v>0</v>
      </c>
      <c r="J7" s="8" t="n">
        <v>0</v>
      </c>
      <c r="K7" s="8" t="n">
        <v>0</v>
      </c>
      <c r="L7" s="8" t="n">
        <v>0</v>
      </c>
      <c r="M7" s="8" t="n">
        <v>0</v>
      </c>
      <c r="N7" s="8" t="n">
        <v>0</v>
      </c>
      <c r="O7" s="8" t="n">
        <v>0</v>
      </c>
    </row>
    <row r="8" customFormat="false" ht="15" hidden="false" customHeight="false" outlineLevel="0" collapsed="false">
      <c r="A8" s="6" t="s">
        <v>19</v>
      </c>
      <c r="B8" s="4" t="n">
        <v>98000</v>
      </c>
      <c r="C8" s="7" t="str">
        <f aca="false">IF(ABS(SUM(D8:O8)-1)&lt;0.0001,"OK","À corriger")</f>
        <v>OK</v>
      </c>
      <c r="D8" s="8" t="n">
        <v>0</v>
      </c>
      <c r="E8" s="8" t="n">
        <v>0</v>
      </c>
      <c r="F8" s="8" t="n">
        <v>0</v>
      </c>
      <c r="G8" s="8" t="n">
        <v>0.3</v>
      </c>
      <c r="H8" s="8" t="n">
        <v>0.35</v>
      </c>
      <c r="I8" s="8" t="n">
        <v>0.25</v>
      </c>
      <c r="J8" s="8" t="n">
        <v>0.1</v>
      </c>
      <c r="K8" s="8" t="n">
        <v>0</v>
      </c>
      <c r="L8" s="8" t="n">
        <v>0</v>
      </c>
      <c r="M8" s="8" t="n">
        <v>0</v>
      </c>
      <c r="N8" s="8" t="n">
        <v>0</v>
      </c>
      <c r="O8" s="8" t="n">
        <v>0</v>
      </c>
    </row>
    <row r="9" customFormat="false" ht="15" hidden="false" customHeight="false" outlineLevel="0" collapsed="false">
      <c r="A9" s="6" t="s">
        <v>20</v>
      </c>
      <c r="B9" s="4" t="n">
        <v>27500</v>
      </c>
      <c r="C9" s="7" t="str">
        <f aca="false">IF(ABS(SUM(D9:O9)-1)&lt;0.0001,"OK","À corriger")</f>
        <v>OK</v>
      </c>
      <c r="D9" s="8" t="n">
        <v>0</v>
      </c>
      <c r="E9" s="8" t="n">
        <v>0</v>
      </c>
      <c r="F9" s="8" t="n">
        <v>0</v>
      </c>
      <c r="G9" s="8" t="n">
        <v>0</v>
      </c>
      <c r="H9" s="8" t="n">
        <v>0.6</v>
      </c>
      <c r="I9" s="8" t="n">
        <v>0.4</v>
      </c>
      <c r="J9" s="8" t="n">
        <v>0</v>
      </c>
      <c r="K9" s="8" t="n">
        <v>0</v>
      </c>
      <c r="L9" s="8" t="n">
        <v>0</v>
      </c>
      <c r="M9" s="8" t="n">
        <v>0</v>
      </c>
      <c r="N9" s="8" t="n">
        <v>0</v>
      </c>
      <c r="O9" s="8" t="n">
        <v>0</v>
      </c>
    </row>
    <row r="10" customFormat="false" ht="15" hidden="false" customHeight="false" outlineLevel="0" collapsed="false">
      <c r="A10" s="6" t="s">
        <v>21</v>
      </c>
      <c r="B10" s="4" t="n">
        <v>31000</v>
      </c>
      <c r="C10" s="7" t="str">
        <f aca="false">IF(ABS(SUM(D10:O10)-1)&lt;0.0001,"OK","À corriger")</f>
        <v>OK</v>
      </c>
      <c r="D10" s="8" t="n">
        <v>0</v>
      </c>
      <c r="E10" s="8" t="n">
        <v>0</v>
      </c>
      <c r="F10" s="8" t="n">
        <v>0</v>
      </c>
      <c r="G10" s="8" t="n">
        <v>0</v>
      </c>
      <c r="H10" s="8" t="n">
        <v>0</v>
      </c>
      <c r="I10" s="8" t="n">
        <v>0.5</v>
      </c>
      <c r="J10" s="8" t="n">
        <v>0.5</v>
      </c>
      <c r="K10" s="8" t="n">
        <v>0</v>
      </c>
      <c r="L10" s="8" t="n">
        <v>0</v>
      </c>
      <c r="M10" s="8" t="n">
        <v>0</v>
      </c>
      <c r="N10" s="8" t="n">
        <v>0</v>
      </c>
      <c r="O10" s="8" t="n">
        <v>0</v>
      </c>
    </row>
    <row r="11" customFormat="false" ht="15" hidden="false" customHeight="false" outlineLevel="0" collapsed="false">
      <c r="A11" s="6" t="s">
        <v>22</v>
      </c>
      <c r="B11" s="4" t="n">
        <v>6500</v>
      </c>
      <c r="C11" s="7" t="str">
        <f aca="false">IF(ABS(SUM(D11:O11)-1)&lt;0.0001,"OK","À corriger")</f>
        <v>OK</v>
      </c>
      <c r="D11" s="8" t="n">
        <v>0</v>
      </c>
      <c r="E11" s="8" t="n">
        <v>0</v>
      </c>
      <c r="F11" s="8" t="n">
        <v>0</v>
      </c>
      <c r="G11" s="8" t="n">
        <v>0</v>
      </c>
      <c r="H11" s="8" t="n">
        <v>0</v>
      </c>
      <c r="I11" s="8" t="n">
        <v>0</v>
      </c>
      <c r="J11" s="8" t="n">
        <v>1</v>
      </c>
      <c r="K11" s="8" t="n">
        <v>0</v>
      </c>
      <c r="L11" s="8" t="n">
        <v>0</v>
      </c>
      <c r="M11" s="8" t="n">
        <v>0</v>
      </c>
      <c r="N11" s="8" t="n">
        <v>0</v>
      </c>
      <c r="O11" s="8" t="n">
        <v>0</v>
      </c>
    </row>
    <row r="12" customFormat="false" ht="15" hidden="false" customHeight="false" outlineLevel="0" collapsed="false">
      <c r="A12" s="6" t="s">
        <v>23</v>
      </c>
      <c r="B12" s="4" t="n">
        <v>8500</v>
      </c>
      <c r="C12" s="7" t="str">
        <f aca="false">IF(ABS(SUM(D12:O12)-1)&lt;0.0001,"OK","À corriger")</f>
        <v>OK</v>
      </c>
      <c r="D12" s="8" t="n">
        <v>0</v>
      </c>
      <c r="E12" s="8" t="n">
        <v>0</v>
      </c>
      <c r="F12" s="8" t="n">
        <v>0</v>
      </c>
      <c r="G12" s="8" t="n">
        <v>0</v>
      </c>
      <c r="H12" s="8" t="n">
        <v>0</v>
      </c>
      <c r="I12" s="8" t="n">
        <v>0.5</v>
      </c>
      <c r="J12" s="8" t="n">
        <v>0.5</v>
      </c>
      <c r="K12" s="8" t="n">
        <v>0</v>
      </c>
      <c r="L12" s="8" t="n">
        <v>0</v>
      </c>
      <c r="M12" s="8" t="n">
        <v>0</v>
      </c>
      <c r="N12" s="8" t="n">
        <v>0</v>
      </c>
      <c r="O12" s="8" t="n">
        <v>0</v>
      </c>
    </row>
    <row r="14" customFormat="false" ht="15" hidden="false" customHeight="false" outlineLevel="0" collapsed="false">
      <c r="A14" s="5" t="s">
        <v>24</v>
      </c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11</v>
      </c>
      <c r="J14" s="5" t="s">
        <v>12</v>
      </c>
      <c r="K14" s="5" t="s">
        <v>13</v>
      </c>
      <c r="L14" s="5" t="s">
        <v>14</v>
      </c>
      <c r="M14" s="5" t="s">
        <v>15</v>
      </c>
      <c r="N14" s="5" t="s">
        <v>16</v>
      </c>
      <c r="O14" s="5" t="s">
        <v>17</v>
      </c>
    </row>
    <row r="15" customFormat="false" ht="23.85" hidden="false" customHeight="false" outlineLevel="0" collapsed="false">
      <c r="A15" s="6" t="s">
        <v>25</v>
      </c>
      <c r="B15" s="4" t="n">
        <v>93000</v>
      </c>
      <c r="C15" s="7" t="str">
        <f aca="false">IF(ABS(SUM(D15:O15)-1)&lt;0.0001,"OK","À corriger")</f>
        <v>OK</v>
      </c>
      <c r="D15" s="8" t="n">
        <v>0</v>
      </c>
      <c r="E15" s="8" t="n">
        <v>0</v>
      </c>
      <c r="F15" s="8" t="n">
        <v>0.4</v>
      </c>
      <c r="G15" s="8" t="n">
        <v>0</v>
      </c>
      <c r="H15" s="8" t="n">
        <v>0</v>
      </c>
      <c r="I15" s="8" t="n">
        <v>0</v>
      </c>
      <c r="J15" s="8" t="n">
        <v>0</v>
      </c>
      <c r="K15" s="8" t="n">
        <v>0.4</v>
      </c>
      <c r="L15" s="8" t="n">
        <v>0</v>
      </c>
      <c r="M15" s="8" t="n">
        <v>0</v>
      </c>
      <c r="N15" s="8" t="n">
        <v>0</v>
      </c>
      <c r="O15" s="8" t="n">
        <v>0.2</v>
      </c>
    </row>
    <row r="16" customFormat="false" ht="15" hidden="false" customHeight="false" outlineLevel="0" collapsed="false">
      <c r="A16" s="6" t="s">
        <v>26</v>
      </c>
      <c r="B16" s="4" t="n">
        <v>25000</v>
      </c>
      <c r="C16" s="7" t="str">
        <f aca="false">IF(ABS(SUM(D16:O16)-1)&lt;0.0001,"OK","À corriger")</f>
        <v>OK</v>
      </c>
      <c r="D16" s="8" t="n">
        <v>0</v>
      </c>
      <c r="E16" s="8" t="n">
        <v>1</v>
      </c>
      <c r="F16" s="8" t="n">
        <v>0</v>
      </c>
      <c r="G16" s="8" t="n">
        <v>0</v>
      </c>
      <c r="H16" s="8" t="n">
        <v>0</v>
      </c>
      <c r="I16" s="8" t="n">
        <v>0</v>
      </c>
      <c r="J16" s="8" t="n">
        <v>0</v>
      </c>
      <c r="K16" s="8" t="n">
        <v>0</v>
      </c>
      <c r="L16" s="8" t="n">
        <v>0</v>
      </c>
      <c r="M16" s="8" t="n">
        <v>0</v>
      </c>
      <c r="N16" s="8" t="n">
        <v>0</v>
      </c>
      <c r="O16" s="8" t="n">
        <v>0</v>
      </c>
    </row>
    <row r="17" customFormat="false" ht="15" hidden="false" customHeight="false" outlineLevel="0" collapsed="false">
      <c r="A17" s="6" t="s">
        <v>27</v>
      </c>
      <c r="B17" s="4" t="n">
        <v>20000</v>
      </c>
      <c r="C17" s="7" t="str">
        <f aca="false">IF(ABS(SUM(D17:O17)-1)&lt;0.0001,"OK","À corriger")</f>
        <v>OK</v>
      </c>
      <c r="D17" s="8" t="n">
        <v>0</v>
      </c>
      <c r="E17" s="8" t="n">
        <v>0</v>
      </c>
      <c r="F17" s="8" t="n">
        <v>0</v>
      </c>
      <c r="G17" s="8" t="n">
        <v>0</v>
      </c>
      <c r="H17" s="8" t="n">
        <v>0</v>
      </c>
      <c r="I17" s="8" t="n">
        <v>0</v>
      </c>
      <c r="J17" s="8" t="n">
        <v>0</v>
      </c>
      <c r="K17" s="8" t="n">
        <v>0</v>
      </c>
      <c r="L17" s="8" t="n">
        <v>1</v>
      </c>
      <c r="M17" s="8" t="n">
        <v>0</v>
      </c>
      <c r="N17" s="8" t="n">
        <v>0</v>
      </c>
      <c r="O17" s="8" t="n">
        <v>0</v>
      </c>
    </row>
    <row r="18" customFormat="false" ht="15" hidden="false" customHeight="false" outlineLevel="0" collapsed="false">
      <c r="A18" s="6" t="s">
        <v>28</v>
      </c>
      <c r="B18" s="4" t="n">
        <v>18000</v>
      </c>
      <c r="C18" s="7" t="str">
        <f aca="false">IF(ABS(SUM(D18:O18)-1)&lt;0.0001,"OK","À corriger")</f>
        <v>OK</v>
      </c>
      <c r="D18" s="8" t="n">
        <v>0</v>
      </c>
      <c r="E18" s="8" t="n">
        <v>0.25</v>
      </c>
      <c r="F18" s="8" t="n">
        <v>0</v>
      </c>
      <c r="G18" s="8" t="n">
        <v>0.25</v>
      </c>
      <c r="H18" s="8" t="n">
        <v>0</v>
      </c>
      <c r="I18" s="8" t="n">
        <v>0.25</v>
      </c>
      <c r="J18" s="8" t="n">
        <v>0</v>
      </c>
      <c r="K18" s="8" t="n">
        <v>0.25</v>
      </c>
      <c r="L18" s="8" t="n">
        <v>0</v>
      </c>
      <c r="M18" s="8" t="n">
        <v>0</v>
      </c>
      <c r="N18" s="8" t="n">
        <v>0</v>
      </c>
      <c r="O18" s="8" t="n">
        <v>0</v>
      </c>
    </row>
    <row r="19" customFormat="false" ht="23.85" hidden="false" customHeight="false" outlineLevel="0" collapsed="false">
      <c r="A19" s="6" t="s">
        <v>29</v>
      </c>
      <c r="B19" s="4" t="n">
        <v>30000</v>
      </c>
      <c r="C19" s="7" t="s">
        <v>30</v>
      </c>
      <c r="D19" s="8" t="n">
        <v>0</v>
      </c>
      <c r="E19" s="8" t="n">
        <v>0</v>
      </c>
      <c r="F19" s="8" t="n">
        <v>0</v>
      </c>
      <c r="G19" s="8" t="n">
        <v>0</v>
      </c>
      <c r="H19" s="8" t="n">
        <v>0</v>
      </c>
      <c r="I19" s="8" t="n">
        <v>0</v>
      </c>
      <c r="J19" s="8" t="n">
        <v>0</v>
      </c>
      <c r="K19" s="8" t="n">
        <v>0</v>
      </c>
      <c r="L19" s="8" t="n">
        <v>0</v>
      </c>
      <c r="M19" s="8" t="n">
        <v>0</v>
      </c>
      <c r="N19" s="8" t="n">
        <v>0</v>
      </c>
      <c r="O19" s="8" t="n">
        <v>0</v>
      </c>
    </row>
    <row r="21" customFormat="false" ht="15" hidden="false" customHeight="false" outlineLevel="0" collapsed="false">
      <c r="A21" s="5" t="s">
        <v>31</v>
      </c>
      <c r="B21" s="5" t="s">
        <v>32</v>
      </c>
      <c r="C21" s="5"/>
      <c r="D21" s="5" t="s">
        <v>6</v>
      </c>
      <c r="E21" s="5" t="s">
        <v>7</v>
      </c>
      <c r="F21" s="5" t="s">
        <v>8</v>
      </c>
      <c r="G21" s="5" t="s">
        <v>9</v>
      </c>
      <c r="H21" s="5" t="s">
        <v>10</v>
      </c>
      <c r="I21" s="5" t="s">
        <v>11</v>
      </c>
      <c r="J21" s="5" t="s">
        <v>12</v>
      </c>
      <c r="K21" s="5" t="s">
        <v>13</v>
      </c>
      <c r="L21" s="5" t="s">
        <v>14</v>
      </c>
      <c r="M21" s="5" t="s">
        <v>15</v>
      </c>
      <c r="N21" s="5" t="s">
        <v>16</v>
      </c>
      <c r="O21" s="5" t="s">
        <v>17</v>
      </c>
    </row>
    <row r="22" customFormat="false" ht="15" hidden="false" customHeight="false" outlineLevel="0" collapsed="false">
      <c r="A22" s="9" t="s">
        <v>33</v>
      </c>
      <c r="B22" s="10" t="n">
        <f aca="false">SUM(D22:O22)</f>
        <v>156000</v>
      </c>
      <c r="D22" s="10" t="n">
        <f aca="false">SUMPRODUCT($B$15:$B$19,D15:D19)</f>
        <v>0</v>
      </c>
      <c r="E22" s="10" t="n">
        <f aca="false">SUMPRODUCT($B$15:$B$19,E15:E19)</f>
        <v>29500</v>
      </c>
      <c r="F22" s="10" t="n">
        <f aca="false">SUMPRODUCT($B$15:$B$19,F15:F19)</f>
        <v>37200</v>
      </c>
      <c r="G22" s="10" t="n">
        <f aca="false">SUMPRODUCT($B$15:$B$19,G15:G19)</f>
        <v>4500</v>
      </c>
      <c r="H22" s="10" t="n">
        <f aca="false">SUMPRODUCT($B$15:$B$19,H15:H19)</f>
        <v>0</v>
      </c>
      <c r="I22" s="10" t="n">
        <f aca="false">SUMPRODUCT($B$15:$B$19,I15:I19)</f>
        <v>4500</v>
      </c>
      <c r="J22" s="10" t="n">
        <f aca="false">SUMPRODUCT($B$15:$B$19,J15:J19)</f>
        <v>0</v>
      </c>
      <c r="K22" s="10" t="n">
        <f aca="false">SUMPRODUCT($B$15:$B$19,K15:K19)</f>
        <v>41700</v>
      </c>
      <c r="L22" s="10" t="n">
        <f aca="false">SUMPRODUCT($B$15:$B$19,L15:L19)</f>
        <v>20000</v>
      </c>
      <c r="M22" s="10" t="n">
        <f aca="false">SUMPRODUCT($B$15:$B$19,M15:M19)</f>
        <v>0</v>
      </c>
      <c r="N22" s="10" t="n">
        <f aca="false">SUMPRODUCT($B$15:$B$19,N15:N19)</f>
        <v>0</v>
      </c>
      <c r="O22" s="10" t="n">
        <f aca="false">SUMPRODUCT($B$15:$B$19,O15:O19)</f>
        <v>18600</v>
      </c>
    </row>
    <row r="23" customFormat="false" ht="15" hidden="false" customHeight="false" outlineLevel="0" collapsed="false">
      <c r="A23" s="9" t="s">
        <v>34</v>
      </c>
      <c r="B23" s="10" t="n">
        <f aca="false">SUM(D23:O23)</f>
        <v>186000</v>
      </c>
      <c r="D23" s="10" t="n">
        <f aca="false">SUMPRODUCT($B$7:$B$12,D7:D12)</f>
        <v>7250</v>
      </c>
      <c r="E23" s="10" t="n">
        <f aca="false">SUMPRODUCT($B$7:$B$12,E7:E12)</f>
        <v>0</v>
      </c>
      <c r="F23" s="10" t="n">
        <f aca="false">SUMPRODUCT($B$7:$B$12,F7:F12)</f>
        <v>7250</v>
      </c>
      <c r="G23" s="10" t="n">
        <f aca="false">SUMPRODUCT($B$7:$B$12,G7:G12)</f>
        <v>29400</v>
      </c>
      <c r="H23" s="10" t="n">
        <f aca="false">SUMPRODUCT($B$7:$B$12,H7:H12)</f>
        <v>50800</v>
      </c>
      <c r="I23" s="10" t="n">
        <f aca="false">SUMPRODUCT($B$7:$B$12,I7:I12)</f>
        <v>55250</v>
      </c>
      <c r="J23" s="10" t="n">
        <f aca="false">SUMPRODUCT($B$7:$B$12,J7:J12)</f>
        <v>36050</v>
      </c>
      <c r="K23" s="10" t="n">
        <f aca="false">SUMPRODUCT($B$7:$B$12,K7:K12)</f>
        <v>0</v>
      </c>
      <c r="L23" s="10" t="n">
        <f aca="false">SUMPRODUCT($B$7:$B$12,L7:L12)</f>
        <v>0</v>
      </c>
      <c r="M23" s="10" t="n">
        <f aca="false">SUMPRODUCT($B$7:$B$12,M7:M12)</f>
        <v>0</v>
      </c>
      <c r="N23" s="10" t="n">
        <f aca="false">SUMPRODUCT($B$7:$B$12,N7:N12)</f>
        <v>0</v>
      </c>
      <c r="O23" s="10" t="n">
        <f aca="false">SUMPRODUCT($B$7:$B$12,O7:O12)</f>
        <v>0</v>
      </c>
    </row>
    <row r="24" customFormat="false" ht="15" hidden="false" customHeight="false" outlineLevel="0" collapsed="false">
      <c r="A24" s="9" t="s">
        <v>35</v>
      </c>
      <c r="D24" s="11" t="n">
        <f aca="false">$B$4+D22-D23</f>
        <v>26750</v>
      </c>
      <c r="E24" s="11" t="n">
        <f aca="false">D24+E22-E23</f>
        <v>56250</v>
      </c>
      <c r="F24" s="11" t="n">
        <f aca="false">E24+F22-F23</f>
        <v>86200</v>
      </c>
      <c r="G24" s="11" t="n">
        <f aca="false">F24+G22-G23</f>
        <v>61300</v>
      </c>
      <c r="H24" s="11" t="n">
        <f aca="false">G24+H22-H23</f>
        <v>10500</v>
      </c>
      <c r="I24" s="11" t="n">
        <f aca="false">H24+I22-I23</f>
        <v>-40250</v>
      </c>
      <c r="J24" s="11" t="n">
        <f aca="false">I24+J22-J23</f>
        <v>-76300</v>
      </c>
      <c r="K24" s="11" t="n">
        <f aca="false">J24+K22-K23</f>
        <v>-34600</v>
      </c>
      <c r="L24" s="11" t="n">
        <f aca="false">K24+L22-L23</f>
        <v>-14600</v>
      </c>
      <c r="M24" s="11" t="n">
        <f aca="false">L24+M22-M23</f>
        <v>-14600</v>
      </c>
      <c r="N24" s="11" t="n">
        <f aca="false">M24+N22-N23</f>
        <v>-14600</v>
      </c>
      <c r="O24" s="11" t="n">
        <f aca="false">N24+O22-O23</f>
        <v>4000</v>
      </c>
    </row>
    <row r="26" customFormat="false" ht="15" hidden="false" customHeight="false" outlineLevel="0" collapsed="false">
      <c r="A26" s="9" t="s">
        <v>36</v>
      </c>
      <c r="B26" s="11" t="n">
        <f aca="false">MIN(D24:O24)</f>
        <v>-76300</v>
      </c>
    </row>
    <row r="27" customFormat="false" ht="15" hidden="false" customHeight="false" outlineLevel="0" collapsed="false">
      <c r="A27" s="3" t="s">
        <v>37</v>
      </c>
      <c r="B27" s="3" t="str">
        <f aca="false">INDEX(D$21:O$21,MATCH(B26,D24:O24,0))</f>
        <v>Juil.</v>
      </c>
    </row>
    <row r="28" customFormat="false" ht="15" hidden="false" customHeight="false" outlineLevel="0" collapsed="false">
      <c r="A28" s="3" t="s">
        <v>38</v>
      </c>
      <c r="B28" s="12" t="n">
        <f aca="false">COUNTIF(D24:O24,"&lt;0")</f>
        <v>6</v>
      </c>
    </row>
    <row r="29" customFormat="false" ht="15" hidden="false" customHeight="false" outlineLevel="0" collapsed="false">
      <c r="A29" s="3" t="s">
        <v>39</v>
      </c>
      <c r="B29" s="13" t="n">
        <f aca="false">IF(B26&lt;0,ROUNDUP(-B26*1.15,-3),0)</f>
        <v>88000</v>
      </c>
    </row>
    <row r="30" customFormat="false" ht="15" hidden="false" customHeight="false" outlineLevel="0" collapsed="false">
      <c r="A30" s="3" t="s">
        <v>40</v>
      </c>
      <c r="B30" s="10" t="n">
        <f aca="false">SUM(B15:B19)-SUM(B7:B12)</f>
        <v>0</v>
      </c>
    </row>
    <row r="32" customFormat="false" ht="15" hidden="false" customHeight="false" outlineLevel="0" collapsed="false">
      <c r="A32" s="2" t="s">
        <v>41</v>
      </c>
    </row>
  </sheetData>
  <conditionalFormatting sqref="C7:C19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"À corriger"</formula>
    </cfRule>
  </conditionalFormatting>
  <conditionalFormatting sqref="D24:O24">
    <cfRule type="cellIs" priority="4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2026-10-21T19:26:22Z</dcterms:created>
  <dc:creator>openpyxl</dc:creator>
  <dc:description/>
  <dc:language>en-US</dc:language>
  <cp:lastModifiedBy/>
  <dcterms:modified xsi:type="dcterms:W3CDTF">2026-10-21T15:26:24Z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